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87" activeTab="0"/>
  </bookViews>
  <sheets>
    <sheet name="Asumsi" sheetId="1" r:id="rId1"/>
    <sheet name="UnitLink" sheetId="2" r:id="rId2"/>
    <sheet name="IlustrasiUnitLink" sheetId="3" r:id="rId3"/>
    <sheet name="TermLife" sheetId="4" r:id="rId4"/>
    <sheet name="IlustrasiTermLife" sheetId="5" r:id="rId5"/>
    <sheet name="TermLifeReksadana" sheetId="6" r:id="rId6"/>
    <sheet name="PerbandinganPenyakitKritis" sheetId="7" r:id="rId7"/>
    <sheet name="Perbandingan" sheetId="8" r:id="rId8"/>
    <sheet name="AppleAndOranges" sheetId="9" r:id="rId9"/>
  </sheets>
  <definedNames/>
  <calcPr fullCalcOnLoad="1"/>
</workbook>
</file>

<file path=xl/sharedStrings.xml><?xml version="1.0" encoding="utf-8"?>
<sst xmlns="http://schemas.openxmlformats.org/spreadsheetml/2006/main" count="209" uniqueCount="160">
  <si>
    <t>Setoran Per bulan</t>
  </si>
  <si>
    <t>MAKROEKONOMI</t>
  </si>
  <si>
    <t>Perkembangan investasi:</t>
  </si>
  <si>
    <t>Suku bunga deposito berjangka</t>
  </si>
  <si>
    <t>BIAYA REKSADANA</t>
  </si>
  <si>
    <t>Biaya penyetoran:</t>
  </si>
  <si>
    <t>Biaya pengelolaan per tahun:</t>
  </si>
  <si>
    <t>Biaya penarikan:</t>
  </si>
  <si>
    <t>Catatan: biaya pengelolaan reksadana dibuat 0% karena perkembangan investasi pada ilustrasi unit link sudah bersih termasuk biaya pengelolaan</t>
  </si>
  <si>
    <t>Detil Produk Unit Link</t>
  </si>
  <si>
    <t>Produk Unit Link:</t>
  </si>
  <si>
    <t>Prudential PRULink Assurance Account</t>
  </si>
  <si>
    <t>Tertanggung</t>
  </si>
  <si>
    <t>Pria tidak merokok, umur 34 tahun, pekerja kantoran</t>
  </si>
  <si>
    <t>Total premi:</t>
  </si>
  <si>
    <t>Rp 9000000/tahun</t>
  </si>
  <si>
    <t>Manfaat</t>
  </si>
  <si>
    <t>Sampai usia tertanggung</t>
  </si>
  <si>
    <t>Uang Pertanggungan</t>
  </si>
  <si>
    <t>Kematian</t>
  </si>
  <si>
    <t>Penyakit kritis</t>
  </si>
  <si>
    <t>Payor</t>
  </si>
  <si>
    <t>Keterangan:</t>
  </si>
  <si>
    <t>Manfaat penyakit kritis memotong manfaat kematian</t>
  </si>
  <si>
    <t>Payor membayarkan 9 juta/tahun sampai usia 55 tahun atau sampai meninggal setelah nasabah didiagnosis mengidap penyakit kritis</t>
  </si>
  <si>
    <t>Ilustrasi Unit Link</t>
  </si>
  <si>
    <t>Catatan: ilustrasi bersumber dari sebuah proposal unit link yang menggunakan asumsi perkembangan investasi 17%</t>
  </si>
  <si>
    <t>Tahun</t>
  </si>
  <si>
    <t>Usia</t>
  </si>
  <si>
    <t>Premi</t>
  </si>
  <si>
    <t>Nilai Tunai</t>
  </si>
  <si>
    <t>Manfaat Meninggal</t>
  </si>
  <si>
    <t>Detil Produk Term Life</t>
  </si>
  <si>
    <t>Tertanggung: pria tidak merokok berumur 30 tahun</t>
  </si>
  <si>
    <t>Uang pertanggungan sesuai dengan ilustrasi unit link:</t>
  </si>
  <si>
    <t>Kematian:</t>
  </si>
  <si>
    <t>Sakit kritis:</t>
  </si>
  <si>
    <t>(mengurangi UP kematian)</t>
  </si>
  <si>
    <t>Waiver:</t>
  </si>
  <si>
    <t>ya</t>
  </si>
  <si>
    <t>(membayarkan premi asuransi jika terjadi ketidakmampuan dalam bekerja)</t>
  </si>
  <si>
    <t>Payor:</t>
  </si>
  <si>
    <t>???</t>
  </si>
  <si>
    <t>(di term life tidak ada rider payor)</t>
  </si>
  <si>
    <t>Pada term life tidak ada manfaat payor yang membayarkan setoran reksadana jika nasabah mengidap penyakit kritis. Untuk itu saya akan melakukan kompensasi dengan menambah uang pertanggungan sesuai dengan nilai present value dari anuitas rider payor yang diterima nasabah pada ilustrasi unit link</t>
  </si>
  <si>
    <t>Usia 30-34 tahun</t>
  </si>
  <si>
    <t>Usia 35-39 tahun</t>
  </si>
  <si>
    <t>Usia 40-44 tahun</t>
  </si>
  <si>
    <t>Usia 45-49 tahun</t>
  </si>
  <si>
    <t>Premi asuransi dasar:</t>
  </si>
  <si>
    <t>(sesuai UP di atas)</t>
  </si>
  <si>
    <t>Premi penyakit kritis:</t>
  </si>
  <si>
    <t>Premi waiver of premium:</t>
  </si>
  <si>
    <t>Premi asuransi total</t>
  </si>
  <si>
    <t>Pembayaran sampai usia tertanggung:</t>
  </si>
  <si>
    <t>Usia saat ini:</t>
  </si>
  <si>
    <t>Jumlah tahun dibayarkan:</t>
  </si>
  <si>
    <t>(sesuai asumsi bunga deposito berjangka)</t>
  </si>
  <si>
    <t>Besar anuitas:</t>
  </si>
  <si>
    <t>Present value:</t>
  </si>
  <si>
    <t>Manfaat kematian total setelah dikoreksi</t>
  </si>
  <si>
    <t>(UP yang akan diambil setelah menambahkan manfaat yang setara dengan payor unit link)</t>
  </si>
  <si>
    <t>Manfaat penyakit kritis total setelah dikoreksi</t>
  </si>
  <si>
    <t>Premi asuransi dasar setelah dikoreksi:</t>
  </si>
  <si>
    <t>Premi penyakit kritis setelah dikoreksi:</t>
  </si>
  <si>
    <t>Premi waiver of premium setelah dikoreksi:</t>
  </si>
  <si>
    <t>Premi total setelah dikoreksi:</t>
  </si>
  <si>
    <t>Uang pertanggungan di atas sekarang sudah termasuk manfaat yang paling tidak setara dengan rider payor di unit link. Jika nasabah menderita penyakit kritis, dia akan menerima santunan sebesar “manfaat penyakit kritis total setelah dikoreksi”. Dari jumlah itu dia bisa menyetorkan sebagian dari uang tersebut ke deposito berjangka (sejumlah “present value”), menarik uang sejumlah setoran porsi reksadana sebelumnya pada setiap tahunnya, dan uangnya tidak akan habis sampai dia berusia paling tidak 55 tahun.</t>
  </si>
  <si>
    <t>Perhitungan ini sangat konservatif sekali karena menggunakan suku bunga deposito. Nasabah bisa saja langsung menggunakan reksadana sebagai sarana investasi dan mendapatkan manfaat yang lebih besar  atau premi yang lebih kecil atau keduanya. Tetapi untuk ilustrasi ini saya hanya akan menggunakan suku bunga deposito.</t>
  </si>
  <si>
    <t>Ilustrasi Asuransi Jiwa Term Life</t>
  </si>
  <si>
    <t>Manfaat meninggal</t>
  </si>
  <si>
    <t>Ilustrasi jika mengambil term life dan reksadana secara terpisah</t>
  </si>
  <si>
    <t>Umur</t>
  </si>
  <si>
    <t>Budget Tahunan</t>
  </si>
  <si>
    <t>Premi Asuransi Jiwa</t>
  </si>
  <si>
    <t>Sisa untuk reksadana</t>
  </si>
  <si>
    <t>Setoran reksadana bersih</t>
  </si>
  <si>
    <t>Nilai tunai akhir tahun</t>
  </si>
  <si>
    <t>Perbandingan Penyakit Kritis</t>
  </si>
  <si>
    <t>Keterangan di Unit link</t>
  </si>
  <si>
    <t>Keterangan di Term life</t>
  </si>
  <si>
    <t>Heart attack</t>
  </si>
  <si>
    <t>Myocardial Infarction</t>
  </si>
  <si>
    <t>Surgery of the coronary artery</t>
  </si>
  <si>
    <t>Coronary Artery Bypass Surgery</t>
  </si>
  <si>
    <t>Stroke</t>
  </si>
  <si>
    <t>Cancer</t>
  </si>
  <si>
    <t>Kidney failure</t>
  </si>
  <si>
    <t>Kidney Failure</t>
  </si>
  <si>
    <t>Transplantation of major organs</t>
  </si>
  <si>
    <t>Major Organ Transplantation</t>
  </si>
  <si>
    <t>Heart valve surgery</t>
  </si>
  <si>
    <t>Heart Valve Replacement</t>
  </si>
  <si>
    <t>Loss of ability to speak</t>
  </si>
  <si>
    <t>Loss of Speech</t>
  </si>
  <si>
    <t>Burns</t>
  </si>
  <si>
    <t>Major Burns</t>
  </si>
  <si>
    <t>Coma</t>
  </si>
  <si>
    <t>Surgery of aorta</t>
  </si>
  <si>
    <t>Surgery to Aorta</t>
  </si>
  <si>
    <t>Parkinson's disease</t>
  </si>
  <si>
    <t>Parkinson's Disease</t>
  </si>
  <si>
    <t>Loss of hearing</t>
  </si>
  <si>
    <t>Alzheimer's disease</t>
  </si>
  <si>
    <t>Benign tumor of the brain</t>
  </si>
  <si>
    <t>-</t>
  </si>
  <si>
    <t>Chronic disease of the lungs</t>
  </si>
  <si>
    <t>End Stage Lung Disease</t>
  </si>
  <si>
    <t>Motor neuron disease</t>
  </si>
  <si>
    <t>Monor Neurone Disease</t>
  </si>
  <si>
    <t>Multiple Sclerosis</t>
  </si>
  <si>
    <t>Angioplasty and other invasive procedures for Coronary Heart Disease</t>
  </si>
  <si>
    <t>Aplastic Anemia</t>
  </si>
  <si>
    <t>Bacterial Meningitis</t>
  </si>
  <si>
    <t>Colitis Ulcerative</t>
  </si>
  <si>
    <t>Disabling Primary Pulmonary Hypertension</t>
  </si>
  <si>
    <t>Primary Pulmonary Arterial Hypertension</t>
  </si>
  <si>
    <t>Encephalitis</t>
  </si>
  <si>
    <t>Fulminant Viral Hepatitis</t>
  </si>
  <si>
    <t>Chronic Liver Disease</t>
  </si>
  <si>
    <t>End Stage Liver Disease</t>
  </si>
  <si>
    <t>Chron's Disease</t>
  </si>
  <si>
    <t>HIV from Blood Transfusion</t>
  </si>
  <si>
    <t>Serious Head Trauma</t>
  </si>
  <si>
    <t>Major Head Trauma</t>
  </si>
  <si>
    <t>Muscular Dystrophy</t>
  </si>
  <si>
    <t>Serious Coronary Artery Disease</t>
  </si>
  <si>
    <t>Paralysis</t>
  </si>
  <si>
    <t>Poliomyelitis</t>
  </si>
  <si>
    <t>Systemic Lupus Erythematosus</t>
  </si>
  <si>
    <t>Apallic Syndrome</t>
  </si>
  <si>
    <t>Blindness</t>
  </si>
  <si>
    <t>Chronic Relapsing Pancreatitis</t>
  </si>
  <si>
    <t>Loss of Independent Existence</t>
  </si>
  <si>
    <t>Loss of Limbs</t>
  </si>
  <si>
    <t>Medullary Kidney Cystic Disease</t>
  </si>
  <si>
    <t>Amyoptropic Lateral Sclerosis</t>
  </si>
  <si>
    <t>Progressive Bulbar Palsy</t>
  </si>
  <si>
    <t>Progressive Muscular Atrophy</t>
  </si>
  <si>
    <t>Terminal Illness</t>
  </si>
  <si>
    <t>Total and Permanent Disability</t>
  </si>
  <si>
    <t>Perbandingan Unit Link vs Buy term and invest the difference</t>
  </si>
  <si>
    <t>Nilai tunai unit link</t>
  </si>
  <si>
    <t>Manfaat meninggal unit link</t>
  </si>
  <si>
    <t>Nilai tunai terpisah</t>
  </si>
  <si>
    <t>Manfaat meninggal terpisah</t>
  </si>
  <si>
    <t>Dalam satuan juta rupiah:</t>
  </si>
  <si>
    <t xml:space="preserve">Manfaat Meninggal </t>
  </si>
  <si>
    <t>Unit Link</t>
  </si>
  <si>
    <t>Terpisah</t>
  </si>
  <si>
    <t>Mengapa perbandingan ini secara teknis tidak adil bagi termlife+reksadana:</t>
  </si>
  <si>
    <t>Perhitungan besar manfaat di term life yang setara dengan payor di unit link mungkin sangat berlebihan karena life expectancy seseorang menjadi semakin pendek setelah didiagnosis mengidap penyakit kritis</t>
  </si>
  <si>
    <t>Manfaat yang setara dengan payor unit link di term life dapat dinikmati sampai nasabah berusia setidaknya 55 tahun. Jika nasabah meninggal dunia sebelum itu, pewaris nasabah term life tetap dapat menikmati manfaat ini sampai usia nasabah 55 tahun, walaupun nasabahnya sendiri sudah meninggal dunia. Sebaliknya manfaat payor di unit link akan berhenti saat nasabah meninggal dunia.</t>
  </si>
  <si>
    <t>Pada ilustrasi ini, manfaat yang setara dengan payor di term life disimpan pada deposito berjangka. Nasabah bisa saja mendapatkan manfaat yang lebih besar (atau premi yang lebih kecil) jika dia langsung menggunakan reksadana</t>
  </si>
  <si>
    <t>Penyakit kritis yang mendapat perlindungan berbeda (silakan lihat halaman PerbandinganPenyakitKritis). Manfaat yang diberikan term life lebih banyak daripada yang diberikan unit link</t>
  </si>
  <si>
    <t>Pada ilustrasi ini, melihat kondisinya, mungkin lebih baik bagi nasabah untuk membatalkan asuransi (baik unit link maupun term life) sebelum tahun ke-20. Namun pada ilustrasi ini, saya tetap melanjutkan perhitungan sampai tahun ke-20.</t>
  </si>
  <si>
    <t>Karena kesulitan perhitungan akibat variabel yang saling terkait, maka besar present value manfaat yang setara dengan payor di term life lebih tinggi daripada anuitas yang diterima pada unit link</t>
  </si>
  <si>
    <t>Catatan lainnya:</t>
  </si>
  <si>
    <t>Ilustrasi ini hanya bertujuan untuk membandingkan produk unit link dengan mengambil term life + reksadana secara terpisah. Ilustrasi ini sama sekali bukan merupakan rekomendasi bagaimana mengambil asuransi yang baik</t>
  </si>
  <si>
    <t>Rumit? Kerumitan hanya ada karena saya berusaha untuk membandingkan kedua produk seadil mungkin.</t>
  </si>
</sst>
</file>

<file path=xl/styles.xml><?xml version="1.0" encoding="utf-8"?>
<styleSheet xmlns="http://schemas.openxmlformats.org/spreadsheetml/2006/main">
  <numFmts count="7">
    <numFmt numFmtId="164" formatCode="GENERAL"/>
    <numFmt numFmtId="165" formatCode="[$Rp-421]\ #,##0;[RED]\([$Rp-421]#,##0\)"/>
    <numFmt numFmtId="166" formatCode="0.00%"/>
    <numFmt numFmtId="167" formatCode="[$Rp-421]\ #,###;[RED]\([$Rp-421]#,###\)"/>
    <numFmt numFmtId="168" formatCode="GENERAL"/>
    <numFmt numFmtId="169" formatCode="0.00%"/>
    <numFmt numFmtId="170" formatCode="@"/>
  </numFmts>
  <fonts count="5">
    <font>
      <sz val="10"/>
      <name val="Arial"/>
      <family val="2"/>
    </font>
    <font>
      <b/>
      <sz val="10"/>
      <name val="Arial"/>
      <family val="2"/>
    </font>
    <font>
      <sz val="13"/>
      <name val="DejaVu Sans"/>
      <family val="2"/>
    </font>
    <font>
      <sz val="10"/>
      <name val="Tahoma"/>
      <family val="2"/>
    </font>
    <font>
      <sz val="10"/>
      <name val="Verdana"/>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0" borderId="0" xfId="0" applyFont="1" applyAlignment="1">
      <alignment/>
    </xf>
    <xf numFmtId="165" fontId="0" fillId="0" borderId="0" xfId="0" applyNumberFormat="1" applyAlignment="1">
      <alignment/>
    </xf>
    <xf numFmtId="166" fontId="0" fillId="0" borderId="0" xfId="0" applyNumberFormat="1" applyAlignment="1">
      <alignment/>
    </xf>
    <xf numFmtId="165" fontId="0" fillId="0" borderId="0" xfId="0" applyNumberFormat="1" applyAlignment="1">
      <alignment horizontal="right"/>
    </xf>
    <xf numFmtId="167" fontId="0" fillId="0" borderId="0" xfId="0" applyNumberFormat="1" applyAlignment="1">
      <alignment/>
    </xf>
    <xf numFmtId="167" fontId="0" fillId="0" borderId="0" xfId="0" applyNumberFormat="1" applyFont="1" applyAlignment="1">
      <alignment horizontal="right"/>
    </xf>
    <xf numFmtId="164" fontId="0" fillId="0" borderId="0" xfId="0" applyFont="1" applyAlignment="1">
      <alignment horizontal="right"/>
    </xf>
    <xf numFmtId="164" fontId="0" fillId="0" borderId="0" xfId="0" applyFont="1" applyAlignment="1">
      <alignment wrapText="1"/>
    </xf>
    <xf numFmtId="164" fontId="0" fillId="0" borderId="0" xfId="0" applyAlignment="1">
      <alignment/>
    </xf>
    <xf numFmtId="166" fontId="0" fillId="0" borderId="0" xfId="0" applyAlignment="1">
      <alignment/>
    </xf>
    <xf numFmtId="165" fontId="0" fillId="0" borderId="0" xfId="0" applyAlignment="1">
      <alignment/>
    </xf>
    <xf numFmtId="167" fontId="0" fillId="0" borderId="0" xfId="0" applyAlignment="1">
      <alignment/>
    </xf>
    <xf numFmtId="164" fontId="1" fillId="0" borderId="0" xfId="0" applyFont="1" applyAlignment="1">
      <alignment horizontal="center"/>
    </xf>
    <xf numFmtId="170" fontId="0" fillId="0" borderId="0" xfId="0" applyNumberFormat="1" applyFont="1" applyAlignment="1">
      <alignment horizontal="left" wrapText="1" indent="1"/>
    </xf>
    <xf numFmtId="164" fontId="0" fillId="0" borderId="0" xfId="0" applyFont="1" applyAlignment="1">
      <alignment horizontal="left" wrapText="1" indent="1"/>
    </xf>
    <xf numFmtId="164" fontId="0" fillId="0" borderId="0" xfId="0" applyFont="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t>Nilai Tunai Unit Link vs Terpisah</a:t>
            </a:r>
          </a:p>
        </c:rich>
      </c:tx>
      <c:layout/>
      <c:spPr>
        <a:noFill/>
        <a:ln>
          <a:noFill/>
        </a:ln>
      </c:spPr>
    </c:title>
    <c:plotArea>
      <c:layout/>
      <c:lineChart>
        <c:grouping val="standard"/>
        <c:varyColors val="0"/>
        <c:ser>
          <c:idx val="0"/>
          <c:order val="0"/>
          <c:tx>
            <c:strRef>
              <c:f>Perbandingan!$C$28</c:f>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Perbandingan!$B$29:$B$48</c:f>
              <c:numCache/>
            </c:numRef>
          </c:cat>
          <c:val>
            <c:numRef>
              <c:f>Perbandingan!$C$29:$C$48</c:f>
              <c:numCache/>
            </c:numRef>
          </c:val>
          <c:smooth val="0"/>
        </c:ser>
        <c:ser>
          <c:idx val="1"/>
          <c:order val="1"/>
          <c:tx>
            <c:strRef>
              <c:f>Perbandingan!$E$28</c:f>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Perbandingan!$B$29:$B$48</c:f>
              <c:numCache/>
            </c:numRef>
          </c:cat>
          <c:val>
            <c:numRef>
              <c:f>Perbandingan!$E$29:$E$48</c:f>
              <c:numCache/>
            </c:numRef>
          </c:val>
          <c:smooth val="0"/>
        </c:ser>
        <c:marker val="1"/>
        <c:axId val="38831041"/>
        <c:axId val="13935050"/>
      </c:lineChart>
      <c:catAx>
        <c:axId val="38831041"/>
        <c:scaling>
          <c:orientation val="minMax"/>
        </c:scaling>
        <c:axPos val="b"/>
        <c:title>
          <c:tx>
            <c:rich>
              <a:bodyPr vert="horz" rot="0" anchor="ctr"/>
              <a:lstStyle/>
              <a:p>
                <a:pPr algn="ctr">
                  <a:defRPr/>
                </a:pPr>
                <a:r>
                  <a:rPr lang="en-US" cap="none" sz="1000" b="0" i="0" u="none" baseline="0"/>
                  <a:t>Usia (tahun)</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pPr>
          </a:p>
        </c:txPr>
        <c:crossAx val="13935050"/>
        <c:crosses val="autoZero"/>
        <c:auto val="1"/>
        <c:lblOffset val="100"/>
        <c:noMultiLvlLbl val="0"/>
      </c:catAx>
      <c:valAx>
        <c:axId val="13935050"/>
        <c:scaling>
          <c:orientation val="minMax"/>
        </c:scaling>
        <c:axPos val="l"/>
        <c:title>
          <c:tx>
            <c:rich>
              <a:bodyPr vert="horz" rot="-5400000" anchor="ctr"/>
              <a:lstStyle/>
              <a:p>
                <a:pPr algn="ctr">
                  <a:defRPr/>
                </a:pPr>
                <a:r>
                  <a:rPr lang="en-US" cap="none" sz="1000" b="0" i="0" u="none" baseline="0"/>
                  <a:t>Nilai Tunai (Rp juta)</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pPr>
          </a:p>
        </c:txPr>
        <c:crossAx val="38831041"/>
        <c:crossesAt val="1"/>
        <c:crossBetween val="between"/>
        <c:dispUnits/>
      </c:valAx>
      <c:spPr>
        <a:solidFill>
          <a:srgbClr val="E6E6FF"/>
        </a:solidFill>
        <a:ln w="3175">
          <a:solidFill>
            <a:srgbClr val="B3B3B3"/>
          </a:solidFill>
        </a:ln>
      </c:spPr>
    </c:plotArea>
    <c:legend>
      <c:legendPos val="r"/>
      <c:layout/>
      <c:overlay val="0"/>
      <c:spPr>
        <a:solidFill>
          <a:srgbClr val="99CCFF"/>
        </a:solidFill>
        <a:ln w="3175">
          <a:noFill/>
        </a:ln>
      </c:spPr>
      <c:txPr>
        <a:bodyPr vert="horz" rot="0"/>
        <a:lstStyle/>
        <a:p>
          <a:pPr>
            <a:defRPr lang="en-US" cap="none" sz="1000" b="0" i="0" u="none" baseline="0"/>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t>Manfaat Meninggal Unit Link vs Terpisah</a:t>
            </a:r>
          </a:p>
        </c:rich>
      </c:tx>
      <c:layout/>
      <c:spPr>
        <a:noFill/>
        <a:ln>
          <a:noFill/>
        </a:ln>
      </c:spPr>
    </c:title>
    <c:plotArea>
      <c:layout/>
      <c:lineChart>
        <c:grouping val="standard"/>
        <c:varyColors val="0"/>
        <c:ser>
          <c:idx val="0"/>
          <c:order val="0"/>
          <c:tx>
            <c:strRef>
              <c:f>Perbandingan!$D$28</c:f>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Perbandingan!$B$29:$B$48</c:f>
              <c:numCache/>
            </c:numRef>
          </c:cat>
          <c:val>
            <c:numRef>
              <c:f>Perbandingan!$D$29:$D$48</c:f>
              <c:numCache/>
            </c:numRef>
          </c:val>
          <c:smooth val="0"/>
        </c:ser>
        <c:ser>
          <c:idx val="1"/>
          <c:order val="1"/>
          <c:tx>
            <c:strRef>
              <c:f>Perbandingan!$F$28</c:f>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Perbandingan!$B$29:$B$48</c:f>
              <c:numCache/>
            </c:numRef>
          </c:cat>
          <c:val>
            <c:numRef>
              <c:f>Perbandingan!$F$29:$F$48</c:f>
              <c:numCache/>
            </c:numRef>
          </c:val>
          <c:smooth val="0"/>
        </c:ser>
        <c:marker val="1"/>
        <c:axId val="58306587"/>
        <c:axId val="54997236"/>
      </c:lineChart>
      <c:catAx>
        <c:axId val="58306587"/>
        <c:scaling>
          <c:orientation val="minMax"/>
        </c:scaling>
        <c:axPos val="b"/>
        <c:title>
          <c:tx>
            <c:rich>
              <a:bodyPr vert="horz" rot="0" anchor="ctr"/>
              <a:lstStyle/>
              <a:p>
                <a:pPr algn="ctr">
                  <a:defRPr/>
                </a:pPr>
                <a:r>
                  <a:rPr lang="en-US" cap="none" sz="1000" b="0" i="0" u="none" baseline="0"/>
                  <a:t>Usia (tahun)</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pPr>
          </a:p>
        </c:txPr>
        <c:crossAx val="54997236"/>
        <c:crosses val="autoZero"/>
        <c:auto val="1"/>
        <c:lblOffset val="100"/>
        <c:noMultiLvlLbl val="0"/>
      </c:catAx>
      <c:valAx>
        <c:axId val="54997236"/>
        <c:scaling>
          <c:orientation val="minMax"/>
        </c:scaling>
        <c:axPos val="l"/>
        <c:title>
          <c:tx>
            <c:rich>
              <a:bodyPr vert="horz" rot="-5400000" anchor="ctr"/>
              <a:lstStyle/>
              <a:p>
                <a:pPr algn="ctr">
                  <a:defRPr/>
                </a:pPr>
                <a:r>
                  <a:rPr lang="en-US" cap="none" sz="1000" b="0" i="0" u="none" baseline="0"/>
                  <a:t>Manfaat Meninggal (Rp juta)</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pPr>
          </a:p>
        </c:txPr>
        <c:crossAx val="58306587"/>
        <c:crossesAt val="1"/>
        <c:crossBetween val="between"/>
        <c:dispUnits/>
      </c:valAx>
      <c:spPr>
        <a:solidFill>
          <a:srgbClr val="E6E6FF"/>
        </a:solidFill>
        <a:ln w="3175">
          <a:solidFill>
            <a:srgbClr val="B3B3B3"/>
          </a:solidFill>
        </a:ln>
      </c:spPr>
    </c:plotArea>
    <c:legend>
      <c:legendPos val="r"/>
      <c:layout/>
      <c:overlay val="0"/>
      <c:spPr>
        <a:solidFill>
          <a:srgbClr val="99CCFF"/>
        </a:solidFill>
        <a:ln w="3175">
          <a:noFill/>
        </a:ln>
      </c:spPr>
      <c:txPr>
        <a:bodyPr vert="horz" rot="0"/>
        <a:lstStyle/>
        <a:p>
          <a:pPr>
            <a:defRPr lang="en-US" cap="none" sz="1000" b="0" i="0" u="none" baseline="0"/>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49</xdr:row>
      <xdr:rowOff>85725</xdr:rowOff>
    </xdr:from>
    <xdr:to>
      <xdr:col>4</xdr:col>
      <xdr:colOff>1114425</xdr:colOff>
      <xdr:row>75</xdr:row>
      <xdr:rowOff>19050</xdr:rowOff>
    </xdr:to>
    <xdr:graphicFrame>
      <xdr:nvGraphicFramePr>
        <xdr:cNvPr id="1" name="Chart 1"/>
        <xdr:cNvGraphicFramePr/>
      </xdr:nvGraphicFramePr>
      <xdr:xfrm>
        <a:off x="285750" y="7562850"/>
        <a:ext cx="4772025" cy="4143375"/>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75</xdr:row>
      <xdr:rowOff>152400</xdr:rowOff>
    </xdr:from>
    <xdr:to>
      <xdr:col>4</xdr:col>
      <xdr:colOff>1104900</xdr:colOff>
      <xdr:row>99</xdr:row>
      <xdr:rowOff>85725</xdr:rowOff>
    </xdr:to>
    <xdr:graphicFrame>
      <xdr:nvGraphicFramePr>
        <xdr:cNvPr id="2" name="Chart 2"/>
        <xdr:cNvGraphicFramePr/>
      </xdr:nvGraphicFramePr>
      <xdr:xfrm>
        <a:off x="304800" y="11839575"/>
        <a:ext cx="4743450" cy="3819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4"/>
  <sheetViews>
    <sheetView tabSelected="1" workbookViewId="0" topLeftCell="A1">
      <selection activeCell="A1" sqref="A1"/>
    </sheetView>
  </sheetViews>
  <sheetFormatPr defaultColWidth="12.57421875" defaultRowHeight="12.75"/>
  <cols>
    <col min="1" max="1" width="26.7109375" style="0" customWidth="1"/>
    <col min="2" max="16384" width="11.57421875" style="0" customWidth="1"/>
  </cols>
  <sheetData>
    <row r="1" ht="12">
      <c r="A1" s="1" t="s">
        <v>0</v>
      </c>
    </row>
    <row r="2" ht="12">
      <c r="A2" s="1"/>
    </row>
    <row r="3" spans="1:2" ht="12">
      <c r="A3" s="1" t="s">
        <v>0</v>
      </c>
      <c r="B3" s="2">
        <v>9000000</v>
      </c>
    </row>
    <row r="4" ht="12">
      <c r="A4" s="1"/>
    </row>
    <row r="5" ht="12">
      <c r="A5" s="1" t="s">
        <v>1</v>
      </c>
    </row>
    <row r="6" spans="1:2" ht="12">
      <c r="A6" t="s">
        <v>2</v>
      </c>
      <c r="B6" s="3">
        <v>0.17</v>
      </c>
    </row>
    <row r="7" spans="1:2" ht="12">
      <c r="A7" t="s">
        <v>3</v>
      </c>
      <c r="B7" s="3">
        <v>0.065</v>
      </c>
    </row>
    <row r="9" ht="12">
      <c r="A9" s="1" t="s">
        <v>4</v>
      </c>
    </row>
    <row r="10" spans="1:2" ht="12">
      <c r="A10" t="s">
        <v>5</v>
      </c>
      <c r="B10" s="3">
        <v>0.015</v>
      </c>
    </row>
    <row r="11" spans="1:2" ht="12">
      <c r="A11" t="s">
        <v>6</v>
      </c>
      <c r="B11" s="3">
        <v>0</v>
      </c>
    </row>
    <row r="12" spans="1:2" ht="12">
      <c r="A12" t="s">
        <v>7</v>
      </c>
      <c r="B12" s="3">
        <v>0</v>
      </c>
    </row>
    <row r="14" ht="12">
      <c r="A14" t="s">
        <v>8</v>
      </c>
    </row>
  </sheetData>
  <sheetProtection/>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4"/>
  <sheetViews>
    <sheetView workbookViewId="0" topLeftCell="A1">
      <selection activeCell="C13" sqref="C13"/>
    </sheetView>
  </sheetViews>
  <sheetFormatPr defaultColWidth="12.57421875" defaultRowHeight="12.75"/>
  <cols>
    <col min="1" max="1" width="15.00390625" style="0" customWidth="1"/>
    <col min="2" max="2" width="24.7109375" style="0" customWidth="1"/>
    <col min="3" max="3" width="20.00390625" style="0" customWidth="1"/>
    <col min="4" max="16384" width="11.57421875" style="0" customWidth="1"/>
  </cols>
  <sheetData>
    <row r="1" ht="12">
      <c r="A1" s="1" t="s">
        <v>9</v>
      </c>
    </row>
    <row r="3" spans="1:2" ht="12">
      <c r="A3" t="s">
        <v>10</v>
      </c>
      <c r="B3" t="s">
        <v>11</v>
      </c>
    </row>
    <row r="4" spans="1:2" ht="12">
      <c r="A4" t="s">
        <v>12</v>
      </c>
      <c r="B4" t="s">
        <v>13</v>
      </c>
    </row>
    <row r="5" spans="1:2" ht="12">
      <c r="A5" t="s">
        <v>14</v>
      </c>
      <c r="B5" t="s">
        <v>15</v>
      </c>
    </row>
    <row r="7" spans="1:3" ht="12">
      <c r="A7" s="1" t="s">
        <v>16</v>
      </c>
      <c r="B7" s="1" t="s">
        <v>17</v>
      </c>
      <c r="C7" s="1" t="s">
        <v>18</v>
      </c>
    </row>
    <row r="8" spans="1:3" ht="12">
      <c r="A8" t="s">
        <v>19</v>
      </c>
      <c r="B8">
        <v>99</v>
      </c>
      <c r="C8" s="2">
        <v>500000000</v>
      </c>
    </row>
    <row r="9" spans="1:3" ht="12">
      <c r="A9" t="s">
        <v>20</v>
      </c>
      <c r="B9">
        <v>55</v>
      </c>
      <c r="C9" s="2">
        <v>250000000</v>
      </c>
    </row>
    <row r="10" spans="1:3" ht="12">
      <c r="A10" t="s">
        <v>21</v>
      </c>
      <c r="B10">
        <v>55</v>
      </c>
      <c r="C10" s="2">
        <v>9000000</v>
      </c>
    </row>
    <row r="12" ht="12">
      <c r="A12" s="1" t="s">
        <v>22</v>
      </c>
    </row>
    <row r="13" ht="12">
      <c r="A13" t="s">
        <v>23</v>
      </c>
    </row>
    <row r="14" ht="12">
      <c r="A14" t="s">
        <v>24</v>
      </c>
    </row>
  </sheetData>
  <sheetProtection/>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7"/>
  <sheetViews>
    <sheetView workbookViewId="0" topLeftCell="A1">
      <selection activeCell="A1" sqref="A1"/>
    </sheetView>
  </sheetViews>
  <sheetFormatPr defaultColWidth="12.57421875" defaultRowHeight="12.75"/>
  <cols>
    <col min="1" max="1" width="6.421875" style="0" customWidth="1"/>
    <col min="2" max="2" width="5.8515625" style="0" customWidth="1"/>
    <col min="3" max="3" width="13.421875" style="0" customWidth="1"/>
    <col min="4" max="4" width="16.00390625" style="0" customWidth="1"/>
    <col min="5" max="5" width="18.8515625" style="0" customWidth="1"/>
    <col min="6" max="6" width="16.7109375" style="0" customWidth="1"/>
    <col min="7" max="16384" width="11.57421875" style="0" customWidth="1"/>
  </cols>
  <sheetData>
    <row r="1" ht="12">
      <c r="A1" s="1" t="s">
        <v>25</v>
      </c>
    </row>
    <row r="3" ht="12">
      <c r="A3" t="s">
        <v>26</v>
      </c>
    </row>
    <row r="5" spans="1:5" ht="12">
      <c r="A5" s="1" t="s">
        <v>27</v>
      </c>
      <c r="B5" s="1" t="s">
        <v>28</v>
      </c>
      <c r="C5" s="1" t="s">
        <v>29</v>
      </c>
      <c r="D5" s="1" t="s">
        <v>30</v>
      </c>
      <c r="E5" s="1" t="s">
        <v>31</v>
      </c>
    </row>
    <row r="6" spans="1:5" ht="12">
      <c r="A6">
        <v>1</v>
      </c>
      <c r="B6">
        <v>30</v>
      </c>
      <c r="C6" s="4">
        <f>Asumsi!$B$3</f>
        <v>9000000</v>
      </c>
      <c r="D6" s="2">
        <v>1223000</v>
      </c>
      <c r="E6" s="2">
        <f>D6+UnitLink!$C$8</f>
        <v>501223000</v>
      </c>
    </row>
    <row r="7" spans="1:5" ht="12">
      <c r="A7">
        <v>2</v>
      </c>
      <c r="B7">
        <v>31</v>
      </c>
      <c r="C7" s="4">
        <f>Asumsi!$B$3</f>
        <v>9000000</v>
      </c>
      <c r="D7" s="2">
        <v>2653000</v>
      </c>
      <c r="E7" s="2">
        <f>D7+UnitLink!$C$8</f>
        <v>502653000</v>
      </c>
    </row>
    <row r="8" spans="1:5" ht="12">
      <c r="A8">
        <v>3</v>
      </c>
      <c r="B8">
        <v>32</v>
      </c>
      <c r="C8" s="4">
        <f>Asumsi!$B$3</f>
        <v>9000000</v>
      </c>
      <c r="D8" s="2">
        <v>9313000</v>
      </c>
      <c r="E8" s="2">
        <f>D8+UnitLink!$C$8</f>
        <v>509313000</v>
      </c>
    </row>
    <row r="9" spans="1:5" ht="12">
      <c r="A9">
        <v>4</v>
      </c>
      <c r="B9">
        <v>33</v>
      </c>
      <c r="C9" s="4">
        <f>Asumsi!$B$3</f>
        <v>9000000</v>
      </c>
      <c r="D9" s="2">
        <v>17639000</v>
      </c>
      <c r="E9" s="2">
        <f>D9+UnitLink!$C$8</f>
        <v>517639000</v>
      </c>
    </row>
    <row r="10" spans="1:5" ht="12">
      <c r="A10">
        <v>5</v>
      </c>
      <c r="B10">
        <v>34</v>
      </c>
      <c r="C10" s="4">
        <f>Asumsi!$B$3</f>
        <v>9000000</v>
      </c>
      <c r="D10" s="2">
        <v>27290000</v>
      </c>
      <c r="E10" s="2">
        <f>D10+UnitLink!$C$8</f>
        <v>527290000</v>
      </c>
    </row>
    <row r="11" spans="1:5" ht="12">
      <c r="A11">
        <v>6</v>
      </c>
      <c r="B11">
        <v>35</v>
      </c>
      <c r="C11" s="4">
        <f>Asumsi!$B$3</f>
        <v>9000000</v>
      </c>
      <c r="D11" s="2">
        <v>39867000</v>
      </c>
      <c r="E11" s="2">
        <f>D11+UnitLink!$C$8</f>
        <v>539867000</v>
      </c>
    </row>
    <row r="12" spans="1:5" ht="12">
      <c r="A12">
        <v>7</v>
      </c>
      <c r="B12">
        <v>36</v>
      </c>
      <c r="C12" s="4">
        <f>Asumsi!$B$3</f>
        <v>9000000</v>
      </c>
      <c r="D12" s="2">
        <v>54432000</v>
      </c>
      <c r="E12" s="2">
        <f>D12+UnitLink!$C$8</f>
        <v>554432000</v>
      </c>
    </row>
    <row r="13" spans="1:5" ht="12">
      <c r="A13">
        <v>8</v>
      </c>
      <c r="B13">
        <v>37</v>
      </c>
      <c r="C13" s="4">
        <f>Asumsi!$B$3</f>
        <v>9000000</v>
      </c>
      <c r="D13" s="2">
        <v>71299000</v>
      </c>
      <c r="E13" s="2">
        <f>D13+UnitLink!$C$8</f>
        <v>571299000</v>
      </c>
    </row>
    <row r="14" spans="1:5" ht="12">
      <c r="A14">
        <v>9</v>
      </c>
      <c r="B14">
        <v>38</v>
      </c>
      <c r="C14" s="4">
        <f>Asumsi!$B$3</f>
        <v>9000000</v>
      </c>
      <c r="D14" s="2">
        <v>90853000</v>
      </c>
      <c r="E14" s="2">
        <f>D14+UnitLink!$C$8</f>
        <v>590853000</v>
      </c>
    </row>
    <row r="15" spans="1:5" ht="12">
      <c r="A15">
        <v>10</v>
      </c>
      <c r="B15">
        <v>39</v>
      </c>
      <c r="C15" s="4">
        <f>Asumsi!$B$3</f>
        <v>9000000</v>
      </c>
      <c r="D15" s="2">
        <v>113495000</v>
      </c>
      <c r="E15" s="2">
        <f>D15+UnitLink!$C$8</f>
        <v>613495000</v>
      </c>
    </row>
    <row r="16" spans="1:5" ht="12">
      <c r="A16">
        <v>11</v>
      </c>
      <c r="B16">
        <v>40</v>
      </c>
      <c r="C16" s="4">
        <f>Asumsi!$B$3</f>
        <v>9000000</v>
      </c>
      <c r="D16" s="2">
        <v>139691000</v>
      </c>
      <c r="E16" s="2">
        <f>D16+UnitLink!$C$8</f>
        <v>639691000</v>
      </c>
    </row>
    <row r="17" spans="1:5" ht="12">
      <c r="A17">
        <v>12</v>
      </c>
      <c r="B17">
        <v>41</v>
      </c>
      <c r="C17" s="4">
        <f>Asumsi!$B$3</f>
        <v>9000000</v>
      </c>
      <c r="D17" s="2">
        <v>170015000</v>
      </c>
      <c r="E17" s="2">
        <f>D17+UnitLink!$C$8</f>
        <v>670015000</v>
      </c>
    </row>
    <row r="18" spans="1:5" ht="12">
      <c r="A18">
        <v>13</v>
      </c>
      <c r="B18">
        <v>42</v>
      </c>
      <c r="C18" s="4">
        <f>Asumsi!$B$3</f>
        <v>9000000</v>
      </c>
      <c r="D18" s="2">
        <v>205129000</v>
      </c>
      <c r="E18" s="2">
        <f>D18+UnitLink!$C$8</f>
        <v>705129000</v>
      </c>
    </row>
    <row r="19" spans="1:5" ht="12">
      <c r="A19">
        <v>14</v>
      </c>
      <c r="B19">
        <v>43</v>
      </c>
      <c r="C19" s="4">
        <f>Asumsi!$B$3</f>
        <v>9000000</v>
      </c>
      <c r="D19" s="2">
        <v>245819000</v>
      </c>
      <c r="E19" s="2">
        <f>D19+UnitLink!$C$8</f>
        <v>745819000</v>
      </c>
    </row>
    <row r="20" spans="1:5" ht="12">
      <c r="A20">
        <v>15</v>
      </c>
      <c r="B20">
        <v>44</v>
      </c>
      <c r="C20" s="4">
        <f>Asumsi!$B$3</f>
        <v>9000000</v>
      </c>
      <c r="D20" s="2">
        <v>292991000</v>
      </c>
      <c r="E20" s="2">
        <f>D20+UnitLink!$C$8</f>
        <v>792991000</v>
      </c>
    </row>
    <row r="21" spans="1:5" ht="12">
      <c r="A21">
        <v>16</v>
      </c>
      <c r="B21">
        <v>45</v>
      </c>
      <c r="C21" s="4">
        <f>Asumsi!$B$3</f>
        <v>9000000</v>
      </c>
      <c r="D21" s="2">
        <v>347703000</v>
      </c>
      <c r="E21" s="2">
        <f>D21+UnitLink!$C$8</f>
        <v>847703000</v>
      </c>
    </row>
    <row r="22" spans="1:5" ht="12">
      <c r="A22">
        <v>17</v>
      </c>
      <c r="B22">
        <v>46</v>
      </c>
      <c r="C22" s="4">
        <f>Asumsi!$B$3</f>
        <v>9000000</v>
      </c>
      <c r="D22" s="2">
        <v>411235000</v>
      </c>
      <c r="E22" s="2">
        <f>D22+UnitLink!$C$8</f>
        <v>911235000</v>
      </c>
    </row>
    <row r="23" spans="1:5" ht="12">
      <c r="A23">
        <v>18</v>
      </c>
      <c r="B23">
        <v>47</v>
      </c>
      <c r="C23" s="4">
        <f>Asumsi!$B$3</f>
        <v>9000000</v>
      </c>
      <c r="D23" s="2">
        <v>485073000</v>
      </c>
      <c r="E23" s="2">
        <f>D23+UnitLink!$C$8</f>
        <v>985073000</v>
      </c>
    </row>
    <row r="24" spans="1:5" ht="12">
      <c r="A24">
        <v>19</v>
      </c>
      <c r="B24">
        <v>48</v>
      </c>
      <c r="C24" s="4">
        <f>Asumsi!$B$3</f>
        <v>9000000</v>
      </c>
      <c r="D24" s="2">
        <v>570941000</v>
      </c>
      <c r="E24" s="2">
        <f>D24+UnitLink!$C$8</f>
        <v>1070941000</v>
      </c>
    </row>
    <row r="25" spans="1:5" ht="12">
      <c r="A25">
        <v>20</v>
      </c>
      <c r="B25">
        <v>49</v>
      </c>
      <c r="C25" s="4">
        <f>Asumsi!$B$3</f>
        <v>9000000</v>
      </c>
      <c r="D25" s="2">
        <v>670881000</v>
      </c>
      <c r="E25" s="2">
        <f>D25+UnitLink!$C$8</f>
        <v>1170881000</v>
      </c>
    </row>
    <row r="26" spans="3:5" ht="12">
      <c r="C26" s="2"/>
      <c r="D26" s="2"/>
      <c r="E26" s="2"/>
    </row>
    <row r="27" spans="3:5" ht="12">
      <c r="C27" s="2"/>
      <c r="D27" s="2"/>
      <c r="E27" s="2"/>
    </row>
  </sheetData>
  <sheetProtection/>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33"/>
  <sheetViews>
    <sheetView workbookViewId="0" topLeftCell="A1">
      <selection activeCell="E17" sqref="E17"/>
    </sheetView>
  </sheetViews>
  <sheetFormatPr defaultColWidth="12.57421875" defaultRowHeight="12.75"/>
  <cols>
    <col min="1" max="1" width="44.00390625" style="0" customWidth="1"/>
    <col min="2" max="2" width="15.8515625" style="0" customWidth="1"/>
    <col min="3" max="3" width="16.28125" style="0" customWidth="1"/>
    <col min="4" max="4" width="15.8515625" style="0" customWidth="1"/>
    <col min="5" max="5" width="15.421875" style="0" customWidth="1"/>
    <col min="6" max="6" width="16.57421875" style="0" customWidth="1"/>
    <col min="7" max="7" width="16.7109375" style="0" customWidth="1"/>
    <col min="8" max="8" width="14.8515625" style="0" customWidth="1"/>
    <col min="9" max="16384" width="11.57421875" style="0" customWidth="1"/>
  </cols>
  <sheetData>
    <row r="1" ht="12">
      <c r="A1" s="1" t="s">
        <v>32</v>
      </c>
    </row>
    <row r="3" ht="12">
      <c r="A3" t="s">
        <v>33</v>
      </c>
    </row>
    <row r="4" ht="12">
      <c r="A4" t="s">
        <v>34</v>
      </c>
    </row>
    <row r="6" spans="1:2" ht="12">
      <c r="A6" s="1" t="s">
        <v>35</v>
      </c>
      <c r="B6" s="5">
        <v>500000000</v>
      </c>
    </row>
    <row r="7" spans="1:3" ht="12">
      <c r="A7" s="1" t="s">
        <v>36</v>
      </c>
      <c r="B7" s="5">
        <v>250000000</v>
      </c>
      <c r="C7" t="s">
        <v>37</v>
      </c>
    </row>
    <row r="8" spans="1:3" ht="12">
      <c r="A8" s="1" t="s">
        <v>38</v>
      </c>
      <c r="B8" s="6" t="s">
        <v>39</v>
      </c>
      <c r="C8" t="s">
        <v>40</v>
      </c>
    </row>
    <row r="9" spans="1:3" ht="12">
      <c r="A9" s="1" t="s">
        <v>41</v>
      </c>
      <c r="B9" s="7" t="s">
        <v>42</v>
      </c>
      <c r="C9" t="s">
        <v>43</v>
      </c>
    </row>
    <row r="10" ht="12">
      <c r="A10" s="1"/>
    </row>
    <row r="11" spans="1:7" ht="23.25">
      <c r="A11" s="8" t="s">
        <v>44</v>
      </c>
      <c r="B11" s="8"/>
      <c r="C11" s="8"/>
      <c r="D11" s="8"/>
      <c r="E11" s="8"/>
      <c r="F11" s="8"/>
      <c r="G11" s="8"/>
    </row>
    <row r="13" spans="2:5" ht="12">
      <c r="B13" s="1" t="s">
        <v>45</v>
      </c>
      <c r="C13" s="1" t="s">
        <v>46</v>
      </c>
      <c r="D13" s="1" t="s">
        <v>47</v>
      </c>
      <c r="E13" s="1" t="s">
        <v>48</v>
      </c>
    </row>
    <row r="14" spans="1:6" ht="12">
      <c r="A14" s="1" t="s">
        <v>49</v>
      </c>
      <c r="B14" s="2">
        <v>1145000</v>
      </c>
      <c r="C14" s="2">
        <v>1570000</v>
      </c>
      <c r="D14" s="2">
        <v>2375000</v>
      </c>
      <c r="E14" s="2">
        <v>3545000</v>
      </c>
      <c r="F14" t="s">
        <v>50</v>
      </c>
    </row>
    <row r="15" spans="1:6" ht="12">
      <c r="A15" s="1" t="s">
        <v>51</v>
      </c>
      <c r="B15" s="2">
        <f>910000/2</f>
        <v>455000</v>
      </c>
      <c r="C15" s="2">
        <f>1495000/2</f>
        <v>747500</v>
      </c>
      <c r="D15" s="2">
        <f>2500000/2</f>
        <v>1250000</v>
      </c>
      <c r="E15" s="2">
        <f>4155000/2</f>
        <v>2077500</v>
      </c>
      <c r="F15" t="s">
        <v>50</v>
      </c>
    </row>
    <row r="16" spans="1:6" ht="12">
      <c r="A16" s="1" t="s">
        <v>52</v>
      </c>
      <c r="B16" s="2">
        <v>125000</v>
      </c>
      <c r="C16" s="2">
        <v>175000</v>
      </c>
      <c r="D16" s="2">
        <v>315000</v>
      </c>
      <c r="E16" s="2">
        <v>750000</v>
      </c>
      <c r="F16" t="s">
        <v>50</v>
      </c>
    </row>
    <row r="17" spans="1:6" ht="12">
      <c r="A17" s="1" t="s">
        <v>53</v>
      </c>
      <c r="B17" s="5">
        <f>SUM(B14:B16)</f>
        <v>1725000</v>
      </c>
      <c r="C17" s="5">
        <f>SUM(C14:C16)</f>
        <v>2492500</v>
      </c>
      <c r="D17" s="5">
        <f>SUM(D14:D16)</f>
        <v>3940000</v>
      </c>
      <c r="E17" s="5">
        <f>SUM(E14:E16)</f>
        <v>6372500</v>
      </c>
      <c r="F17" t="s">
        <v>50</v>
      </c>
    </row>
    <row r="18" spans="1:5" ht="12">
      <c r="A18" s="1" t="s">
        <v>54</v>
      </c>
      <c r="B18">
        <v>55</v>
      </c>
      <c r="C18">
        <v>55</v>
      </c>
      <c r="D18">
        <v>55</v>
      </c>
      <c r="E18">
        <v>55</v>
      </c>
    </row>
    <row r="19" spans="1:5" ht="12">
      <c r="A19" s="1" t="s">
        <v>55</v>
      </c>
      <c r="B19">
        <v>30</v>
      </c>
      <c r="C19">
        <v>35</v>
      </c>
      <c r="D19">
        <v>40</v>
      </c>
      <c r="E19">
        <v>45</v>
      </c>
    </row>
    <row r="20" spans="1:5" ht="12">
      <c r="A20" s="1" t="s">
        <v>56</v>
      </c>
      <c r="B20" s="9">
        <f>B18-B19</f>
        <v>25</v>
      </c>
      <c r="C20" s="9">
        <f>C18-C19</f>
        <v>20</v>
      </c>
      <c r="D20" s="9">
        <f>D18-D19</f>
        <v>15</v>
      </c>
      <c r="E20" s="9">
        <f>E18-E19</f>
        <v>10</v>
      </c>
    </row>
    <row r="21" spans="1:6" ht="12">
      <c r="A21" s="1" t="s">
        <v>2</v>
      </c>
      <c r="B21" s="10">
        <f>Asumsi!$B$7</f>
        <v>0.065</v>
      </c>
      <c r="C21" s="10">
        <f>Asumsi!$B$7</f>
        <v>0.065</v>
      </c>
      <c r="D21" s="10">
        <f>Asumsi!$B$7</f>
        <v>0.065</v>
      </c>
      <c r="E21" s="10">
        <f>Asumsi!$B$7</f>
        <v>0.065</v>
      </c>
      <c r="F21" t="s">
        <v>57</v>
      </c>
    </row>
    <row r="22" spans="1:5" ht="12">
      <c r="A22" s="1" t="s">
        <v>58</v>
      </c>
      <c r="B22" s="5">
        <f>Asumsi!$B$3-B17</f>
        <v>7275000</v>
      </c>
      <c r="C22" s="5">
        <f>Asumsi!$B$3-C17</f>
        <v>6507500</v>
      </c>
      <c r="D22" s="5">
        <f>Asumsi!$B$3-D17</f>
        <v>5060000</v>
      </c>
      <c r="E22" s="5">
        <f>Asumsi!$B$3-E17</f>
        <v>2627500</v>
      </c>
    </row>
    <row r="23" spans="1:5" ht="12">
      <c r="A23" s="1" t="s">
        <v>59</v>
      </c>
      <c r="B23" s="5">
        <f>-PV(B21,B20,B22)</f>
        <v>88739553.17478605</v>
      </c>
      <c r="C23" s="5">
        <f>-PV(C21,C20,C22)</f>
        <v>71702935.91221325</v>
      </c>
      <c r="D23" s="5">
        <f>-PV(D21,D20,D22)</f>
        <v>47577504.40495984</v>
      </c>
      <c r="E23" s="5">
        <f>-PV(E21,E20,E22)</f>
        <v>18888651.410304777</v>
      </c>
    </row>
    <row r="24" spans="1:6" ht="12">
      <c r="A24" s="1" t="s">
        <v>60</v>
      </c>
      <c r="B24" s="5">
        <f>$B$6+B23</f>
        <v>588739553.1747861</v>
      </c>
      <c r="C24" s="5">
        <f>$B$6+C23</f>
        <v>571702935.9122132</v>
      </c>
      <c r="D24" s="5">
        <f>$B$6+D23</f>
        <v>547577504.4049598</v>
      </c>
      <c r="E24" s="5">
        <f>$B$6+E23</f>
        <v>518888651.4103048</v>
      </c>
      <c r="F24" t="s">
        <v>61</v>
      </c>
    </row>
    <row r="25" spans="1:6" ht="12">
      <c r="A25" s="1" t="s">
        <v>62</v>
      </c>
      <c r="B25" s="5">
        <f>$B$7+B23</f>
        <v>338739553.17478603</v>
      </c>
      <c r="C25" s="5">
        <f>$B$7+C23</f>
        <v>321702935.91221327</v>
      </c>
      <c r="D25" s="5">
        <f>$B$7+D23</f>
        <v>297577504.40495986</v>
      </c>
      <c r="E25" s="5">
        <f>$B$7+E23</f>
        <v>268888651.4103048</v>
      </c>
      <c r="F25" t="s">
        <v>61</v>
      </c>
    </row>
    <row r="26" spans="1:5" ht="12">
      <c r="A26" s="1" t="s">
        <v>63</v>
      </c>
      <c r="B26" s="2">
        <f>B24/$B$6*B14</f>
        <v>1348213.5767702602</v>
      </c>
      <c r="C26" s="2">
        <f>C24/$B$6*C14</f>
        <v>1795147.2187643496</v>
      </c>
      <c r="D26" s="2">
        <f>D24/$B$6*D14</f>
        <v>2600993.145923559</v>
      </c>
      <c r="E26" s="2">
        <f>E24/$B$6*E14</f>
        <v>3678920.538499061</v>
      </c>
    </row>
    <row r="27" spans="1:5" ht="12">
      <c r="A27" s="1" t="s">
        <v>64</v>
      </c>
      <c r="B27" s="2">
        <f>B25/$B$7*B15</f>
        <v>616505.9867781106</v>
      </c>
      <c r="C27" s="2">
        <f>C25/$B$7*C15</f>
        <v>961891.7783775177</v>
      </c>
      <c r="D27" s="2">
        <f>D25/$B$7*D15</f>
        <v>1487887.5220247991</v>
      </c>
      <c r="E27" s="2">
        <f>E25/$B$7*E15</f>
        <v>2234464.693219633</v>
      </c>
    </row>
    <row r="28" spans="1:5" ht="12">
      <c r="A28" s="1" t="s">
        <v>65</v>
      </c>
      <c r="B28" s="2">
        <f>B24/$B$6*B16</f>
        <v>147184.88829369654</v>
      </c>
      <c r="C28" s="2">
        <f>C24/$B$6*C16</f>
        <v>200096.02756927462</v>
      </c>
      <c r="D28" s="2">
        <f>D24/$B$6*D16</f>
        <v>344973.82777512464</v>
      </c>
      <c r="E28" s="2">
        <f>E24/$B$6*E16</f>
        <v>778332.9771154572</v>
      </c>
    </row>
    <row r="29" spans="1:5" ht="12">
      <c r="A29" s="1" t="s">
        <v>66</v>
      </c>
      <c r="B29" s="2">
        <f>SUM(B26:B28)</f>
        <v>2111904.4518420673</v>
      </c>
      <c r="C29" s="2">
        <f>SUM(C26:C28)</f>
        <v>2957135.024711142</v>
      </c>
      <c r="D29" s="2">
        <f>SUM(D26:D28)</f>
        <v>4433854.495723483</v>
      </c>
      <c r="E29" s="2">
        <f>SUM(E26:E28)</f>
        <v>6691718.208834151</v>
      </c>
    </row>
    <row r="30" spans="1:6" ht="12">
      <c r="A30" s="1"/>
      <c r="D30" s="5"/>
      <c r="E30" s="5"/>
      <c r="F30" s="5"/>
    </row>
    <row r="31" spans="1:7" ht="45.75">
      <c r="A31" s="8" t="s">
        <v>67</v>
      </c>
      <c r="B31" s="8"/>
      <c r="C31" s="8"/>
      <c r="D31" s="8"/>
      <c r="E31" s="8"/>
      <c r="F31" s="8"/>
      <c r="G31" s="8"/>
    </row>
    <row r="33" spans="1:7" ht="23.25">
      <c r="A33" s="8" t="s">
        <v>68</v>
      </c>
      <c r="B33" s="8"/>
      <c r="C33" s="8"/>
      <c r="D33" s="8"/>
      <c r="E33" s="8"/>
      <c r="F33" s="8"/>
      <c r="G33" s="8"/>
    </row>
  </sheetData>
  <sheetProtection/>
  <mergeCells count="3">
    <mergeCell ref="A11:G11"/>
    <mergeCell ref="A31:G31"/>
    <mergeCell ref="A33:G33"/>
  </mergeCell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23"/>
  <sheetViews>
    <sheetView workbookViewId="0" topLeftCell="A1">
      <selection activeCell="D23" sqref="D23"/>
    </sheetView>
  </sheetViews>
  <sheetFormatPr defaultColWidth="12.57421875" defaultRowHeight="12.75"/>
  <cols>
    <col min="1" max="1" width="6.57421875" style="0" customWidth="1"/>
    <col min="2" max="2" width="5.421875" style="0" customWidth="1"/>
    <col min="3" max="3" width="12.421875" style="0" customWidth="1"/>
    <col min="4" max="4" width="19.00390625" style="0" customWidth="1"/>
    <col min="5" max="16384" width="11.57421875" style="0" customWidth="1"/>
  </cols>
  <sheetData>
    <row r="1" ht="12">
      <c r="A1" s="1" t="s">
        <v>69</v>
      </c>
    </row>
    <row r="3" spans="1:4" ht="12">
      <c r="A3" s="1" t="s">
        <v>27</v>
      </c>
      <c r="B3" s="1" t="s">
        <v>28</v>
      </c>
      <c r="C3" s="1" t="s">
        <v>29</v>
      </c>
      <c r="D3" s="1" t="s">
        <v>70</v>
      </c>
    </row>
    <row r="4" spans="1:4" ht="12">
      <c r="A4">
        <v>1</v>
      </c>
      <c r="B4">
        <v>30</v>
      </c>
      <c r="C4" s="11">
        <f>TermLife!$B$29</f>
        <v>2111904.4518420673</v>
      </c>
      <c r="D4" s="12">
        <f>TermLife!$B$24</f>
        <v>588739553.1747861</v>
      </c>
    </row>
    <row r="5" spans="1:4" ht="12">
      <c r="A5">
        <v>2</v>
      </c>
      <c r="B5">
        <v>31</v>
      </c>
      <c r="C5" s="11">
        <f>TermLife!$B$29</f>
        <v>2111904.4518420673</v>
      </c>
      <c r="D5" s="12">
        <f>TermLife!$B$24</f>
        <v>588739553.1747861</v>
      </c>
    </row>
    <row r="6" spans="1:4" ht="12">
      <c r="A6">
        <v>3</v>
      </c>
      <c r="B6">
        <v>32</v>
      </c>
      <c r="C6" s="11">
        <f>TermLife!$B$29</f>
        <v>2111904.4518420673</v>
      </c>
      <c r="D6" s="12">
        <f>TermLife!$B$24</f>
        <v>588739553.1747861</v>
      </c>
    </row>
    <row r="7" spans="1:4" ht="12">
      <c r="A7">
        <v>4</v>
      </c>
      <c r="B7">
        <v>33</v>
      </c>
      <c r="C7" s="11">
        <f>TermLife!$B$29</f>
        <v>2111904.4518420673</v>
      </c>
      <c r="D7" s="12">
        <f>TermLife!$B$24</f>
        <v>588739553.1747861</v>
      </c>
    </row>
    <row r="8" spans="1:4" ht="12">
      <c r="A8">
        <v>5</v>
      </c>
      <c r="B8">
        <v>34</v>
      </c>
      <c r="C8" s="11">
        <f>TermLife!$B$29</f>
        <v>2111904.4518420673</v>
      </c>
      <c r="D8" s="12">
        <f>TermLife!$B$24</f>
        <v>588739553.1747861</v>
      </c>
    </row>
    <row r="9" spans="1:4" ht="12">
      <c r="A9">
        <v>6</v>
      </c>
      <c r="B9">
        <v>35</v>
      </c>
      <c r="C9" s="11">
        <f>TermLife!$C$29</f>
        <v>2957135.024711142</v>
      </c>
      <c r="D9" s="12">
        <f>TermLife!$C$24</f>
        <v>571702935.9122132</v>
      </c>
    </row>
    <row r="10" spans="1:4" ht="12">
      <c r="A10">
        <v>7</v>
      </c>
      <c r="B10">
        <v>36</v>
      </c>
      <c r="C10" s="11">
        <f>TermLife!$C$29</f>
        <v>2957135.024711142</v>
      </c>
      <c r="D10" s="12">
        <f>TermLife!$C$24</f>
        <v>571702935.9122132</v>
      </c>
    </row>
    <row r="11" spans="1:4" ht="12">
      <c r="A11">
        <v>8</v>
      </c>
      <c r="B11">
        <v>37</v>
      </c>
      <c r="C11" s="11">
        <f>TermLife!$C$29</f>
        <v>2957135.024711142</v>
      </c>
      <c r="D11" s="12">
        <f>TermLife!$C$24</f>
        <v>571702935.9122132</v>
      </c>
    </row>
    <row r="12" spans="1:4" ht="12">
      <c r="A12">
        <v>9</v>
      </c>
      <c r="B12">
        <v>38</v>
      </c>
      <c r="C12" s="11">
        <f>TermLife!$C$29</f>
        <v>2957135.024711142</v>
      </c>
      <c r="D12" s="12">
        <f>TermLife!$C$24</f>
        <v>571702935.9122132</v>
      </c>
    </row>
    <row r="13" spans="1:4" ht="12">
      <c r="A13">
        <v>10</v>
      </c>
      <c r="B13">
        <v>39</v>
      </c>
      <c r="C13" s="11">
        <f>TermLife!$C$29</f>
        <v>2957135.024711142</v>
      </c>
      <c r="D13" s="12">
        <f>TermLife!$C$24</f>
        <v>571702935.9122132</v>
      </c>
    </row>
    <row r="14" spans="1:4" ht="12">
      <c r="A14">
        <v>11</v>
      </c>
      <c r="B14">
        <v>40</v>
      </c>
      <c r="C14" s="11">
        <f>TermLife!$D$29</f>
        <v>4433854.495723483</v>
      </c>
      <c r="D14" s="12">
        <f>TermLife!$D$24</f>
        <v>547577504.4049598</v>
      </c>
    </row>
    <row r="15" spans="1:4" ht="12">
      <c r="A15">
        <v>12</v>
      </c>
      <c r="B15">
        <v>41</v>
      </c>
      <c r="C15" s="11">
        <f>TermLife!$D$29</f>
        <v>4433854.495723483</v>
      </c>
      <c r="D15" s="12">
        <f>TermLife!$D$24</f>
        <v>547577504.4049598</v>
      </c>
    </row>
    <row r="16" spans="1:4" ht="12">
      <c r="A16">
        <v>13</v>
      </c>
      <c r="B16">
        <v>42</v>
      </c>
      <c r="C16" s="11">
        <f>TermLife!$D$29</f>
        <v>4433854.495723483</v>
      </c>
      <c r="D16" s="12">
        <f>TermLife!$D$24</f>
        <v>547577504.4049598</v>
      </c>
    </row>
    <row r="17" spans="1:4" ht="12">
      <c r="A17">
        <v>14</v>
      </c>
      <c r="B17">
        <v>43</v>
      </c>
      <c r="C17" s="11">
        <f>TermLife!$D$29</f>
        <v>4433854.495723483</v>
      </c>
      <c r="D17" s="12">
        <f>TermLife!$D$24</f>
        <v>547577504.4049598</v>
      </c>
    </row>
    <row r="18" spans="1:4" ht="12">
      <c r="A18">
        <v>15</v>
      </c>
      <c r="B18">
        <v>44</v>
      </c>
      <c r="C18" s="11">
        <f>TermLife!$D$29</f>
        <v>4433854.495723483</v>
      </c>
      <c r="D18" s="12">
        <f>TermLife!$D$24</f>
        <v>547577504.4049598</v>
      </c>
    </row>
    <row r="19" spans="1:4" ht="12">
      <c r="A19">
        <v>16</v>
      </c>
      <c r="B19">
        <v>45</v>
      </c>
      <c r="C19" s="11">
        <f>TermLife!$E$29</f>
        <v>6691718.208834151</v>
      </c>
      <c r="D19" s="12">
        <f>TermLife!$E$24</f>
        <v>518888651.4103048</v>
      </c>
    </row>
    <row r="20" spans="1:4" ht="12">
      <c r="A20">
        <v>17</v>
      </c>
      <c r="B20">
        <v>46</v>
      </c>
      <c r="C20" s="11">
        <f>TermLife!$E$29</f>
        <v>6691718.208834151</v>
      </c>
      <c r="D20" s="12">
        <f>TermLife!$E$24</f>
        <v>518888651.4103048</v>
      </c>
    </row>
    <row r="21" spans="1:4" ht="12">
      <c r="A21">
        <v>18</v>
      </c>
      <c r="B21">
        <v>47</v>
      </c>
      <c r="C21" s="11">
        <f>TermLife!$E$29</f>
        <v>6691718.208834151</v>
      </c>
      <c r="D21" s="12">
        <f>TermLife!$E$24</f>
        <v>518888651.4103048</v>
      </c>
    </row>
    <row r="22" spans="1:4" ht="12">
      <c r="A22">
        <v>19</v>
      </c>
      <c r="B22">
        <v>48</v>
      </c>
      <c r="C22" s="11">
        <f>TermLife!$E$29</f>
        <v>6691718.208834151</v>
      </c>
      <c r="D22" s="12">
        <f>TermLife!$E$24</f>
        <v>518888651.4103048</v>
      </c>
    </row>
    <row r="23" spans="1:4" ht="12">
      <c r="A23">
        <v>20</v>
      </c>
      <c r="B23">
        <v>49</v>
      </c>
      <c r="C23" s="11">
        <f>TermLife!$E$29</f>
        <v>6691718.208834151</v>
      </c>
      <c r="D23" s="12">
        <f>TermLife!$E$24</f>
        <v>518888651.4103048</v>
      </c>
    </row>
  </sheetData>
  <sheetProtection/>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23"/>
  <sheetViews>
    <sheetView workbookViewId="0" topLeftCell="A1">
      <selection activeCell="H14" sqref="H14"/>
    </sheetView>
  </sheetViews>
  <sheetFormatPr defaultColWidth="12.57421875" defaultRowHeight="12.75"/>
  <cols>
    <col min="1" max="1" width="7.28125" style="0" customWidth="1"/>
    <col min="2" max="2" width="6.421875" style="0" customWidth="1"/>
    <col min="3" max="3" width="16.421875" style="0" customWidth="1"/>
    <col min="4" max="4" width="20.00390625" style="0" customWidth="1"/>
    <col min="5" max="5" width="20.8515625" style="0" customWidth="1"/>
    <col min="6" max="6" width="24.7109375" style="0" customWidth="1"/>
    <col min="7" max="7" width="21.57421875" style="0" customWidth="1"/>
    <col min="8" max="8" width="19.00390625" style="0" customWidth="1"/>
    <col min="9" max="16384" width="11.57421875" style="0" customWidth="1"/>
  </cols>
  <sheetData>
    <row r="1" ht="12">
      <c r="A1" s="1" t="s">
        <v>71</v>
      </c>
    </row>
    <row r="3" spans="1:8" ht="12">
      <c r="A3" s="1" t="s">
        <v>27</v>
      </c>
      <c r="B3" s="1" t="s">
        <v>72</v>
      </c>
      <c r="C3" s="1" t="s">
        <v>73</v>
      </c>
      <c r="D3" s="1" t="s">
        <v>74</v>
      </c>
      <c r="E3" s="1" t="s">
        <v>75</v>
      </c>
      <c r="F3" s="1" t="s">
        <v>76</v>
      </c>
      <c r="G3" s="1" t="s">
        <v>77</v>
      </c>
      <c r="H3" s="1" t="s">
        <v>70</v>
      </c>
    </row>
    <row r="4" spans="1:8" ht="12">
      <c r="A4">
        <v>1</v>
      </c>
      <c r="B4">
        <v>30</v>
      </c>
      <c r="C4" s="2">
        <f>Asumsi!$B$3</f>
        <v>9000000</v>
      </c>
      <c r="D4" s="2">
        <f>IlustrasiTermLife!C4</f>
        <v>2111904.4518420673</v>
      </c>
      <c r="E4" s="2">
        <f>C4-D4</f>
        <v>6888095.548157932</v>
      </c>
      <c r="F4" s="2">
        <f>E4*(1-Asumsi!$B$10)</f>
        <v>6784774.114935563</v>
      </c>
      <c r="G4" s="2">
        <f>F4*(1+Asumsi!B6)*(1-Asumsi!B11)</f>
        <v>7938185.714474608</v>
      </c>
      <c r="H4" s="2">
        <f>IlustrasiTermLife!D4+G4*(1-Asumsi!$B$12)</f>
        <v>596677738.8892606</v>
      </c>
    </row>
    <row r="5" spans="1:8" ht="12">
      <c r="A5">
        <v>2</v>
      </c>
      <c r="B5">
        <v>31</v>
      </c>
      <c r="C5" s="2">
        <f>Asumsi!$B$3</f>
        <v>9000000</v>
      </c>
      <c r="D5" s="2">
        <f>IlustrasiTermLife!C5</f>
        <v>2111904.4518420673</v>
      </c>
      <c r="E5" s="2">
        <f>C5-D5</f>
        <v>6888095.548157932</v>
      </c>
      <c r="F5" s="2">
        <f>E5*(1-Asumsi!$B$10)</f>
        <v>6784774.114935563</v>
      </c>
      <c r="G5" s="2">
        <f>(G4+F5)*(1+Asumsi!$B$6)*(1-Asumsi!$B$11)</f>
        <v>17225863.000409897</v>
      </c>
      <c r="H5" s="2">
        <f>IlustrasiTermLife!D5+G5*(1-Asumsi!$B$12)</f>
        <v>605965416.1751959</v>
      </c>
    </row>
    <row r="6" spans="1:8" ht="12">
      <c r="A6">
        <v>3</v>
      </c>
      <c r="B6">
        <v>32</v>
      </c>
      <c r="C6" s="2">
        <f>Asumsi!$B$3</f>
        <v>9000000</v>
      </c>
      <c r="D6" s="2">
        <f>IlustrasiTermLife!C6</f>
        <v>2111904.4518420673</v>
      </c>
      <c r="E6" s="2">
        <f>C6-D6</f>
        <v>6888095.548157932</v>
      </c>
      <c r="F6" s="2">
        <f>E6*(1-Asumsi!$B$10)</f>
        <v>6784774.114935563</v>
      </c>
      <c r="G6" s="2">
        <f>(G5+F6)*(1+Asumsi!$B$6)*(1-Asumsi!$B$11)</f>
        <v>28092445.424954187</v>
      </c>
      <c r="H6" s="2">
        <f>IlustrasiTermLife!D6+G6*(1-Asumsi!$B$12)</f>
        <v>616831998.5997403</v>
      </c>
    </row>
    <row r="7" spans="1:8" ht="12">
      <c r="A7">
        <v>4</v>
      </c>
      <c r="B7">
        <v>33</v>
      </c>
      <c r="C7" s="2">
        <f>Asumsi!$B$3</f>
        <v>9000000</v>
      </c>
      <c r="D7" s="2">
        <f>IlustrasiTermLife!C7</f>
        <v>2111904.4518420673</v>
      </c>
      <c r="E7" s="2">
        <f>C7-D7</f>
        <v>6888095.548157932</v>
      </c>
      <c r="F7" s="2">
        <f>E7*(1-Asumsi!$B$10)</f>
        <v>6784774.114935563</v>
      </c>
      <c r="G7" s="2">
        <f>(G6+F7)*(1+Asumsi!$B$6)*(1-Asumsi!$B$11)</f>
        <v>40806346.86167101</v>
      </c>
      <c r="H7" s="2">
        <f>IlustrasiTermLife!D7+G7*(1-Asumsi!$B$12)</f>
        <v>629545900.0364571</v>
      </c>
    </row>
    <row r="8" spans="1:8" ht="12">
      <c r="A8">
        <v>5</v>
      </c>
      <c r="B8">
        <v>34</v>
      </c>
      <c r="C8" s="2">
        <f>Asumsi!$B$3</f>
        <v>9000000</v>
      </c>
      <c r="D8" s="2">
        <f>IlustrasiTermLife!C8</f>
        <v>2111904.4518420673</v>
      </c>
      <c r="E8" s="2">
        <f>C8-D8</f>
        <v>6888095.548157932</v>
      </c>
      <c r="F8" s="2">
        <f>E8*(1-Asumsi!$B$10)</f>
        <v>6784774.114935563</v>
      </c>
      <c r="G8" s="2">
        <f>(G7+F8)*(1+Asumsi!$B$6)*(1-Asumsi!$B$11)</f>
        <v>55681611.54262968</v>
      </c>
      <c r="H8" s="2">
        <f>IlustrasiTermLife!D8+G8*(1-Asumsi!$B$12)</f>
        <v>644421164.7174158</v>
      </c>
    </row>
    <row r="9" spans="1:8" ht="12">
      <c r="A9">
        <v>6</v>
      </c>
      <c r="B9">
        <v>35</v>
      </c>
      <c r="C9" s="2">
        <f>Asumsi!$B$3</f>
        <v>9000000</v>
      </c>
      <c r="D9" s="2">
        <f>IlustrasiTermLife!C9</f>
        <v>2957135.024711142</v>
      </c>
      <c r="E9" s="2">
        <f>C9-D9</f>
        <v>6042864.975288859</v>
      </c>
      <c r="F9" s="2">
        <f>E9*(1-Asumsi!$B$10)</f>
        <v>5952222.000659525</v>
      </c>
      <c r="G9" s="2">
        <f>(G8+F9)*(1+Asumsi!$B$6)*(1-Asumsi!$B$11)</f>
        <v>72111585.24564837</v>
      </c>
      <c r="H9" s="2">
        <f>IlustrasiTermLife!D9+G9*(1-Asumsi!$B$12)</f>
        <v>643814521.1578616</v>
      </c>
    </row>
    <row r="10" spans="1:8" ht="12">
      <c r="A10">
        <v>7</v>
      </c>
      <c r="B10">
        <v>36</v>
      </c>
      <c r="C10" s="2">
        <f>Asumsi!$B$3</f>
        <v>9000000</v>
      </c>
      <c r="D10" s="2">
        <f>IlustrasiTermLife!C10</f>
        <v>2957135.024711142</v>
      </c>
      <c r="E10" s="2">
        <f>C10-D10</f>
        <v>6042864.975288859</v>
      </c>
      <c r="F10" s="2">
        <f>E10*(1-Asumsi!$B$10)</f>
        <v>5952222.000659525</v>
      </c>
      <c r="G10" s="2">
        <f>(G9+F10)*(1+Asumsi!$B$6)*(1-Asumsi!$B$11)</f>
        <v>91334654.47818023</v>
      </c>
      <c r="H10" s="2">
        <f>IlustrasiTermLife!D10+G10*(1-Asumsi!$B$12)</f>
        <v>663037590.3903935</v>
      </c>
    </row>
    <row r="11" spans="1:8" ht="12">
      <c r="A11">
        <v>8</v>
      </c>
      <c r="B11">
        <v>37</v>
      </c>
      <c r="C11" s="2">
        <f>Asumsi!$B$3</f>
        <v>9000000</v>
      </c>
      <c r="D11" s="2">
        <f>IlustrasiTermLife!C11</f>
        <v>2957135.024711142</v>
      </c>
      <c r="E11" s="2">
        <f>C11-D11</f>
        <v>6042864.975288859</v>
      </c>
      <c r="F11" s="2">
        <f>E11*(1-Asumsi!$B$10)</f>
        <v>5952222.000659525</v>
      </c>
      <c r="G11" s="2">
        <f>(G10+F11)*(1+Asumsi!$B$6)*(1-Asumsi!$B$11)</f>
        <v>113825645.4802425</v>
      </c>
      <c r="H11" s="2">
        <f>IlustrasiTermLife!D11+G11*(1-Asumsi!$B$12)</f>
        <v>685528581.3924557</v>
      </c>
    </row>
    <row r="12" spans="1:8" ht="12">
      <c r="A12">
        <v>9</v>
      </c>
      <c r="B12">
        <v>38</v>
      </c>
      <c r="C12" s="2">
        <f>Asumsi!$B$3</f>
        <v>9000000</v>
      </c>
      <c r="D12" s="2">
        <f>IlustrasiTermLife!C12</f>
        <v>2957135.024711142</v>
      </c>
      <c r="E12" s="2">
        <f>C12-D12</f>
        <v>6042864.975288859</v>
      </c>
      <c r="F12" s="2">
        <f>E12*(1-Asumsi!$B$10)</f>
        <v>5952222.000659525</v>
      </c>
      <c r="G12" s="2">
        <f>(G11+F12)*(1+Asumsi!$B$6)*(1-Asumsi!$B$11)</f>
        <v>140140104.95265538</v>
      </c>
      <c r="H12" s="2">
        <f>IlustrasiTermLife!D12+G12*(1-Asumsi!$B$12)</f>
        <v>711843040.8648686</v>
      </c>
    </row>
    <row r="13" spans="1:8" ht="12">
      <c r="A13">
        <v>10</v>
      </c>
      <c r="B13">
        <v>39</v>
      </c>
      <c r="C13" s="2">
        <f>Asumsi!$B$3</f>
        <v>9000000</v>
      </c>
      <c r="D13" s="2">
        <f>IlustrasiTermLife!C13</f>
        <v>2957135.024711142</v>
      </c>
      <c r="E13" s="2">
        <f>C13-D13</f>
        <v>6042864.975288859</v>
      </c>
      <c r="F13" s="2">
        <f>E13*(1-Asumsi!$B$10)</f>
        <v>5952222.000659525</v>
      </c>
      <c r="G13" s="2">
        <f>(G12+F13)*(1+Asumsi!$B$6)*(1-Asumsi!$B$11)</f>
        <v>170928022.53537843</v>
      </c>
      <c r="H13" s="2">
        <f>IlustrasiTermLife!D13+G13*(1-Asumsi!$B$12)</f>
        <v>742630958.4475917</v>
      </c>
    </row>
    <row r="14" spans="1:8" ht="12">
      <c r="A14">
        <v>11</v>
      </c>
      <c r="B14">
        <v>40</v>
      </c>
      <c r="C14" s="2">
        <f>Asumsi!$B$3</f>
        <v>9000000</v>
      </c>
      <c r="D14" s="2">
        <f>IlustrasiTermLife!C14</f>
        <v>4433854.495723483</v>
      </c>
      <c r="E14" s="2">
        <f>C14-D14</f>
        <v>4566145.504276517</v>
      </c>
      <c r="F14" s="2">
        <f>E14*(1-Asumsi!$B$10)</f>
        <v>4497653.321712369</v>
      </c>
      <c r="G14" s="2">
        <f>(G13+F14)*(1+Asumsi!$B$6)*(1-Asumsi!$B$11)</f>
        <v>205248040.75279623</v>
      </c>
      <c r="H14" s="2">
        <f>IlustrasiTermLife!D14+G14*(1-Asumsi!$B$12)</f>
        <v>752825545.1577561</v>
      </c>
    </row>
    <row r="15" spans="1:8" ht="12">
      <c r="A15">
        <v>12</v>
      </c>
      <c r="B15">
        <v>41</v>
      </c>
      <c r="C15" s="2">
        <f>Asumsi!$B$3</f>
        <v>9000000</v>
      </c>
      <c r="D15" s="2">
        <f>IlustrasiTermLife!C15</f>
        <v>4433854.495723483</v>
      </c>
      <c r="E15" s="2">
        <f>C15-D15</f>
        <v>4566145.504276517</v>
      </c>
      <c r="F15" s="2">
        <f>E15*(1-Asumsi!$B$10)</f>
        <v>4497653.321712369</v>
      </c>
      <c r="G15" s="2">
        <f>(G14+F15)*(1+Asumsi!$B$6)*(1-Asumsi!$B$11)</f>
        <v>245402462.06717506</v>
      </c>
      <c r="H15" s="2">
        <f>IlustrasiTermLife!D15+G15*(1-Asumsi!$B$12)</f>
        <v>792979966.4721348</v>
      </c>
    </row>
    <row r="16" spans="1:8" ht="12">
      <c r="A16">
        <v>13</v>
      </c>
      <c r="B16">
        <v>42</v>
      </c>
      <c r="C16" s="2">
        <f>Asumsi!$B$3</f>
        <v>9000000</v>
      </c>
      <c r="D16" s="2">
        <f>IlustrasiTermLife!C16</f>
        <v>4433854.495723483</v>
      </c>
      <c r="E16" s="2">
        <f>C16-D16</f>
        <v>4566145.504276517</v>
      </c>
      <c r="F16" s="2">
        <f>E16*(1-Asumsi!$B$10)</f>
        <v>4497653.321712369</v>
      </c>
      <c r="G16" s="2">
        <f>(G15+F16)*(1+Asumsi!$B$6)*(1-Asumsi!$B$11)</f>
        <v>292383135.00499827</v>
      </c>
      <c r="H16" s="2">
        <f>IlustrasiTermLife!D16+G16*(1-Asumsi!$B$12)</f>
        <v>839960639.4099581</v>
      </c>
    </row>
    <row r="17" spans="1:8" ht="12">
      <c r="A17">
        <v>14</v>
      </c>
      <c r="B17">
        <v>43</v>
      </c>
      <c r="C17" s="2">
        <f>Asumsi!$B$3</f>
        <v>9000000</v>
      </c>
      <c r="D17" s="2">
        <f>IlustrasiTermLife!C17</f>
        <v>4433854.495723483</v>
      </c>
      <c r="E17" s="2">
        <f>C17-D17</f>
        <v>4566145.504276517</v>
      </c>
      <c r="F17" s="2">
        <f>E17*(1-Asumsi!$B$10)</f>
        <v>4497653.321712369</v>
      </c>
      <c r="G17" s="2">
        <f>(G16+F17)*(1+Asumsi!$B$6)*(1-Asumsi!$B$11)</f>
        <v>347350522.3422514</v>
      </c>
      <c r="H17" s="2">
        <f>IlustrasiTermLife!D17+G17*(1-Asumsi!$B$12)</f>
        <v>894928026.7472112</v>
      </c>
    </row>
    <row r="18" spans="1:8" ht="12">
      <c r="A18">
        <v>15</v>
      </c>
      <c r="B18">
        <v>44</v>
      </c>
      <c r="C18" s="2">
        <f>Asumsi!$B$3</f>
        <v>9000000</v>
      </c>
      <c r="D18" s="2">
        <f>IlustrasiTermLife!C18</f>
        <v>4433854.495723483</v>
      </c>
      <c r="E18" s="2">
        <f>C18-D18</f>
        <v>4566145.504276517</v>
      </c>
      <c r="F18" s="2">
        <f>E18*(1-Asumsi!$B$10)</f>
        <v>4497653.321712369</v>
      </c>
      <c r="G18" s="2">
        <f>(G17+F18)*(1+Asumsi!$B$6)*(1-Asumsi!$B$11)</f>
        <v>411662365.5268376</v>
      </c>
      <c r="H18" s="2">
        <f>IlustrasiTermLife!D18+G18*(1-Asumsi!$B$12)</f>
        <v>959239869.9317974</v>
      </c>
    </row>
    <row r="19" spans="1:8" ht="12">
      <c r="A19">
        <v>16</v>
      </c>
      <c r="B19">
        <v>45</v>
      </c>
      <c r="C19" s="2">
        <f>Asumsi!$B$3</f>
        <v>9000000</v>
      </c>
      <c r="D19" s="2">
        <f>IlustrasiTermLife!C19</f>
        <v>6691718.208834151</v>
      </c>
      <c r="E19" s="2">
        <f>C19-D19</f>
        <v>2308281.791165849</v>
      </c>
      <c r="F19" s="2">
        <f>E19*(1-Asumsi!$B$10)</f>
        <v>2273657.5642983615</v>
      </c>
      <c r="G19" s="2">
        <f>(G18+F19)*(1+Asumsi!$B$6)*(1-Asumsi!$B$11)</f>
        <v>484305147.01662904</v>
      </c>
      <c r="H19" s="2">
        <f>IlustrasiTermLife!D19+G19*(1-Asumsi!$B$12)</f>
        <v>1003193798.4269338</v>
      </c>
    </row>
    <row r="20" spans="1:8" ht="12">
      <c r="A20">
        <v>17</v>
      </c>
      <c r="B20">
        <v>46</v>
      </c>
      <c r="C20" s="2">
        <f>Asumsi!$B$3</f>
        <v>9000000</v>
      </c>
      <c r="D20" s="2">
        <f>IlustrasiTermLife!C20</f>
        <v>6691718.208834151</v>
      </c>
      <c r="E20" s="2">
        <f>C20-D20</f>
        <v>2308281.791165849</v>
      </c>
      <c r="F20" s="2">
        <f>E20*(1-Asumsi!$B$10)</f>
        <v>2273657.5642983615</v>
      </c>
      <c r="G20" s="2">
        <f>(G19+F20)*(1+Asumsi!$B$6)*(1-Asumsi!$B$11)</f>
        <v>569297201.359685</v>
      </c>
      <c r="H20" s="2">
        <f>IlustrasiTermLife!D20+G20*(1-Asumsi!$B$12)</f>
        <v>1088185852.7699897</v>
      </c>
    </row>
    <row r="21" spans="1:8" ht="12">
      <c r="A21">
        <v>18</v>
      </c>
      <c r="B21">
        <v>47</v>
      </c>
      <c r="C21" s="2">
        <f>Asumsi!$B$3</f>
        <v>9000000</v>
      </c>
      <c r="D21" s="2">
        <f>IlustrasiTermLife!C21</f>
        <v>6691718.208834151</v>
      </c>
      <c r="E21" s="2">
        <f>C21-D21</f>
        <v>2308281.791165849</v>
      </c>
      <c r="F21" s="2">
        <f>E21*(1-Asumsi!$B$10)</f>
        <v>2273657.5642983615</v>
      </c>
      <c r="G21" s="2">
        <f>(G20+F21)*(1+Asumsi!$B$6)*(1-Asumsi!$B$11)</f>
        <v>668737904.9410604</v>
      </c>
      <c r="H21" s="2">
        <f>IlustrasiTermLife!D21+G21*(1-Asumsi!$B$12)</f>
        <v>1187626556.351365</v>
      </c>
    </row>
    <row r="22" spans="1:8" ht="12">
      <c r="A22">
        <v>19</v>
      </c>
      <c r="B22">
        <v>48</v>
      </c>
      <c r="C22" s="2">
        <f>Asumsi!$B$3</f>
        <v>9000000</v>
      </c>
      <c r="D22" s="2">
        <f>IlustrasiTermLife!C22</f>
        <v>6691718.208834151</v>
      </c>
      <c r="E22" s="2">
        <f>C22-D22</f>
        <v>2308281.791165849</v>
      </c>
      <c r="F22" s="2">
        <f>E22*(1-Asumsi!$B$10)</f>
        <v>2273657.5642983615</v>
      </c>
      <c r="G22" s="2">
        <f>(G21+F22)*(1+Asumsi!$B$6)*(1-Asumsi!$B$11)</f>
        <v>785083528.1312698</v>
      </c>
      <c r="H22" s="2">
        <f>IlustrasiTermLife!D22+G22*(1-Asumsi!$B$12)</f>
        <v>1303972179.5415745</v>
      </c>
    </row>
    <row r="23" spans="1:8" ht="12">
      <c r="A23">
        <v>20</v>
      </c>
      <c r="B23">
        <v>49</v>
      </c>
      <c r="C23" s="2">
        <f>Asumsi!$B$3</f>
        <v>9000000</v>
      </c>
      <c r="D23" s="2">
        <f>IlustrasiTermLife!C23</f>
        <v>6691718.208834151</v>
      </c>
      <c r="E23" s="2">
        <f>C23-D23</f>
        <v>2308281.791165849</v>
      </c>
      <c r="F23" s="2">
        <f>E23*(1-Asumsi!$B$10)</f>
        <v>2273657.5642983615</v>
      </c>
      <c r="G23" s="2">
        <f>(G22+F23)*(1+Asumsi!$B$6)*(1-Asumsi!$B$11)</f>
        <v>921207907.2638147</v>
      </c>
      <c r="H23" s="2">
        <f>IlustrasiTermLife!D23+G23*(1-Asumsi!$B$12)</f>
        <v>1440096558.6741195</v>
      </c>
    </row>
  </sheetData>
  <sheetProtection/>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12.57421875" defaultRowHeight="12.75"/>
  <cols>
    <col min="1" max="1" width="58.57421875" style="0" customWidth="1"/>
    <col min="2" max="2" width="46.57421875" style="0" customWidth="1"/>
    <col min="3" max="16384" width="11.57421875" style="0" customWidth="1"/>
  </cols>
  <sheetData>
    <row r="1" spans="1:4" ht="12">
      <c r="A1" s="1" t="s">
        <v>78</v>
      </c>
      <c r="B1" s="1"/>
      <c r="C1" s="1"/>
      <c r="D1" s="1"/>
    </row>
    <row r="2" spans="1:4" ht="12">
      <c r="A2" s="1"/>
      <c r="B2" s="1"/>
      <c r="C2" s="1"/>
      <c r="D2" s="1"/>
    </row>
    <row r="3" spans="1:4" ht="12">
      <c r="A3" s="1" t="s">
        <v>79</v>
      </c>
      <c r="B3" s="1" t="s">
        <v>80</v>
      </c>
      <c r="C3" s="1"/>
      <c r="D3" s="1"/>
    </row>
    <row r="4" spans="1:2" ht="12">
      <c r="A4" t="s">
        <v>81</v>
      </c>
      <c r="B4" t="s">
        <v>82</v>
      </c>
    </row>
    <row r="5" spans="1:2" ht="12">
      <c r="A5" t="s">
        <v>83</v>
      </c>
      <c r="B5" t="s">
        <v>84</v>
      </c>
    </row>
    <row r="6" spans="1:2" ht="12">
      <c r="A6" t="s">
        <v>85</v>
      </c>
      <c r="B6" t="s">
        <v>85</v>
      </c>
    </row>
    <row r="7" spans="1:2" ht="12">
      <c r="A7" t="s">
        <v>86</v>
      </c>
      <c r="B7" t="s">
        <v>86</v>
      </c>
    </row>
    <row r="8" spans="1:2" ht="12">
      <c r="A8" t="s">
        <v>87</v>
      </c>
      <c r="B8" t="s">
        <v>88</v>
      </c>
    </row>
    <row r="9" spans="1:2" ht="12">
      <c r="A9" t="s">
        <v>89</v>
      </c>
      <c r="B9" t="s">
        <v>90</v>
      </c>
    </row>
    <row r="10" spans="1:2" ht="12">
      <c r="A10" t="s">
        <v>91</v>
      </c>
      <c r="B10" t="s">
        <v>92</v>
      </c>
    </row>
    <row r="11" spans="1:2" ht="12">
      <c r="A11" t="s">
        <v>93</v>
      </c>
      <c r="B11" t="s">
        <v>94</v>
      </c>
    </row>
    <row r="12" spans="1:2" ht="12">
      <c r="A12" t="s">
        <v>95</v>
      </c>
      <c r="B12" t="s">
        <v>96</v>
      </c>
    </row>
    <row r="13" spans="1:2" ht="12">
      <c r="A13" t="s">
        <v>97</v>
      </c>
      <c r="B13" t="s">
        <v>97</v>
      </c>
    </row>
    <row r="14" spans="1:2" ht="12">
      <c r="A14" t="s">
        <v>98</v>
      </c>
      <c r="B14" t="s">
        <v>99</v>
      </c>
    </row>
    <row r="15" spans="1:2" ht="12">
      <c r="A15" t="s">
        <v>100</v>
      </c>
      <c r="B15" t="s">
        <v>101</v>
      </c>
    </row>
    <row r="16" spans="1:2" ht="12">
      <c r="A16" t="s">
        <v>102</v>
      </c>
      <c r="B16" t="s">
        <v>102</v>
      </c>
    </row>
    <row r="17" spans="1:2" ht="12">
      <c r="A17" t="s">
        <v>103</v>
      </c>
      <c r="B17" t="s">
        <v>103</v>
      </c>
    </row>
    <row r="18" spans="1:2" ht="12">
      <c r="A18" t="s">
        <v>104</v>
      </c>
      <c r="B18" t="s">
        <v>105</v>
      </c>
    </row>
    <row r="19" spans="1:2" ht="12">
      <c r="A19" t="s">
        <v>106</v>
      </c>
      <c r="B19" t="s">
        <v>107</v>
      </c>
    </row>
    <row r="20" spans="1:2" ht="12">
      <c r="A20" t="s">
        <v>108</v>
      </c>
      <c r="B20" t="s">
        <v>109</v>
      </c>
    </row>
    <row r="21" spans="1:2" ht="12">
      <c r="A21" t="s">
        <v>110</v>
      </c>
      <c r="B21" t="s">
        <v>110</v>
      </c>
    </row>
    <row r="22" spans="1:2" ht="12">
      <c r="A22" t="s">
        <v>111</v>
      </c>
      <c r="B22" t="s">
        <v>105</v>
      </c>
    </row>
    <row r="23" spans="1:2" ht="12">
      <c r="A23" t="s">
        <v>112</v>
      </c>
      <c r="B23" t="s">
        <v>112</v>
      </c>
    </row>
    <row r="24" spans="1:2" ht="12">
      <c r="A24" t="s">
        <v>113</v>
      </c>
      <c r="B24" t="s">
        <v>113</v>
      </c>
    </row>
    <row r="25" spans="1:2" ht="12">
      <c r="A25" t="s">
        <v>114</v>
      </c>
      <c r="B25" t="s">
        <v>105</v>
      </c>
    </row>
    <row r="26" spans="1:2" ht="12">
      <c r="A26" t="s">
        <v>115</v>
      </c>
      <c r="B26" t="s">
        <v>116</v>
      </c>
    </row>
    <row r="27" spans="1:2" ht="12">
      <c r="A27" t="s">
        <v>117</v>
      </c>
      <c r="B27" t="s">
        <v>105</v>
      </c>
    </row>
    <row r="28" spans="1:2" ht="12">
      <c r="A28" t="s">
        <v>118</v>
      </c>
      <c r="B28" t="s">
        <v>118</v>
      </c>
    </row>
    <row r="29" spans="1:2" ht="12">
      <c r="A29" t="s">
        <v>119</v>
      </c>
      <c r="B29" t="s">
        <v>120</v>
      </c>
    </row>
    <row r="30" spans="1:2" ht="12">
      <c r="A30" t="s">
        <v>121</v>
      </c>
      <c r="B30" t="s">
        <v>105</v>
      </c>
    </row>
    <row r="31" spans="1:2" ht="12">
      <c r="A31" t="s">
        <v>122</v>
      </c>
      <c r="B31" t="s">
        <v>105</v>
      </c>
    </row>
    <row r="32" spans="1:2" ht="12">
      <c r="A32" t="s">
        <v>123</v>
      </c>
      <c r="B32" t="s">
        <v>124</v>
      </c>
    </row>
    <row r="33" spans="1:2" ht="12">
      <c r="A33" t="s">
        <v>125</v>
      </c>
      <c r="B33" t="s">
        <v>125</v>
      </c>
    </row>
    <row r="34" spans="1:2" ht="12">
      <c r="A34" t="s">
        <v>126</v>
      </c>
      <c r="B34" t="s">
        <v>105</v>
      </c>
    </row>
    <row r="35" spans="1:2" ht="12">
      <c r="A35" t="s">
        <v>127</v>
      </c>
      <c r="B35" t="s">
        <v>127</v>
      </c>
    </row>
    <row r="36" spans="1:2" ht="12">
      <c r="A36" t="s">
        <v>128</v>
      </c>
      <c r="B36" t="s">
        <v>128</v>
      </c>
    </row>
    <row r="37" spans="1:2" ht="12">
      <c r="A37" t="s">
        <v>129</v>
      </c>
      <c r="B37" t="s">
        <v>129</v>
      </c>
    </row>
    <row r="38" spans="1:2" ht="12">
      <c r="A38" t="s">
        <v>105</v>
      </c>
      <c r="B38" t="s">
        <v>130</v>
      </c>
    </row>
    <row r="39" spans="1:2" ht="12">
      <c r="A39" t="s">
        <v>105</v>
      </c>
      <c r="B39" t="s">
        <v>131</v>
      </c>
    </row>
    <row r="40" spans="1:2" ht="12">
      <c r="A40" t="s">
        <v>105</v>
      </c>
      <c r="B40" t="s">
        <v>132</v>
      </c>
    </row>
    <row r="41" spans="1:2" ht="12">
      <c r="A41" t="s">
        <v>105</v>
      </c>
      <c r="B41" t="s">
        <v>133</v>
      </c>
    </row>
    <row r="42" spans="1:2" ht="12">
      <c r="A42" t="s">
        <v>105</v>
      </c>
      <c r="B42" t="s">
        <v>134</v>
      </c>
    </row>
    <row r="43" spans="1:2" ht="12">
      <c r="A43" t="s">
        <v>105</v>
      </c>
      <c r="B43" t="s">
        <v>135</v>
      </c>
    </row>
    <row r="44" spans="1:2" ht="12">
      <c r="A44" t="s">
        <v>105</v>
      </c>
      <c r="B44" t="s">
        <v>136</v>
      </c>
    </row>
    <row r="45" spans="1:2" ht="12">
      <c r="A45" t="s">
        <v>105</v>
      </c>
      <c r="B45" t="s">
        <v>137</v>
      </c>
    </row>
    <row r="46" spans="1:2" ht="12">
      <c r="A46" t="s">
        <v>105</v>
      </c>
      <c r="B46" t="s">
        <v>138</v>
      </c>
    </row>
    <row r="47" spans="1:2" ht="12">
      <c r="A47" t="s">
        <v>105</v>
      </c>
      <c r="B47" t="s">
        <v>139</v>
      </c>
    </row>
    <row r="48" spans="1:2" ht="12">
      <c r="A48" t="s">
        <v>105</v>
      </c>
      <c r="B48" t="s">
        <v>140</v>
      </c>
    </row>
    <row r="49" ht="12">
      <c r="A49" t="s">
        <v>105</v>
      </c>
    </row>
  </sheetData>
  <sheetProtection/>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J48"/>
  <sheetViews>
    <sheetView workbookViewId="0" topLeftCell="A4">
      <selection activeCell="A1" sqref="A1"/>
    </sheetView>
  </sheetViews>
  <sheetFormatPr defaultColWidth="12.57421875" defaultRowHeight="12.75"/>
  <cols>
    <col min="1" max="1" width="7.28125" style="0" customWidth="1"/>
    <col min="2" max="2" width="6.421875" style="0" customWidth="1"/>
    <col min="3" max="3" width="18.57421875" style="0" customWidth="1"/>
    <col min="4" max="4" width="26.8515625" style="0" customWidth="1"/>
    <col min="5" max="5" width="18.57421875" style="0" customWidth="1"/>
    <col min="6" max="6" width="26.8515625" style="0" customWidth="1"/>
    <col min="7" max="7" width="17.28125" style="0" customWidth="1"/>
    <col min="8" max="8" width="25.8515625" style="0" customWidth="1"/>
    <col min="9" max="9" width="17.421875" style="0" customWidth="1"/>
    <col min="10" max="10" width="26.00390625" style="0" customWidth="1"/>
    <col min="11" max="16384" width="11.57421875" style="0" customWidth="1"/>
  </cols>
  <sheetData>
    <row r="1" ht="12">
      <c r="A1" s="1" t="s">
        <v>141</v>
      </c>
    </row>
    <row r="2" spans="3:6" ht="12">
      <c r="C2" s="13"/>
      <c r="D2" s="13"/>
      <c r="E2" s="13"/>
      <c r="F2" s="13"/>
    </row>
    <row r="3" spans="1:8" ht="12">
      <c r="A3" s="1" t="s">
        <v>27</v>
      </c>
      <c r="B3" s="1" t="s">
        <v>28</v>
      </c>
      <c r="C3" s="1" t="s">
        <v>142</v>
      </c>
      <c r="D3" s="1" t="s">
        <v>143</v>
      </c>
      <c r="E3" s="1" t="s">
        <v>144</v>
      </c>
      <c r="F3" s="1" t="s">
        <v>145</v>
      </c>
      <c r="G3" s="1"/>
      <c r="H3" s="1"/>
    </row>
    <row r="4" spans="1:10" ht="12">
      <c r="A4">
        <v>1</v>
      </c>
      <c r="B4">
        <v>30</v>
      </c>
      <c r="C4" s="2">
        <f>IlustrasiUnitLink!D6</f>
        <v>1223000</v>
      </c>
      <c r="D4" s="2">
        <f>IlustrasiUnitLink!E6</f>
        <v>501223000</v>
      </c>
      <c r="E4" s="2">
        <f>TermLifeReksadana!G4</f>
        <v>7938185.714474608</v>
      </c>
      <c r="F4" s="2">
        <f>TermLifeReksadana!H4</f>
        <v>596677738.8892606</v>
      </c>
      <c r="G4" s="2"/>
      <c r="H4" s="2"/>
      <c r="I4" s="1"/>
      <c r="J4" s="1"/>
    </row>
    <row r="5" spans="1:10" ht="12">
      <c r="A5">
        <v>2</v>
      </c>
      <c r="B5">
        <v>31</v>
      </c>
      <c r="C5" s="2">
        <f>IlustrasiUnitLink!D7</f>
        <v>2653000</v>
      </c>
      <c r="D5" s="2">
        <f>IlustrasiUnitLink!E7</f>
        <v>502653000</v>
      </c>
      <c r="E5" s="2">
        <f>TermLifeReksadana!G5</f>
        <v>17225863.000409897</v>
      </c>
      <c r="F5" s="2">
        <f>TermLifeReksadana!H5</f>
        <v>605965416.1751959</v>
      </c>
      <c r="G5" s="2"/>
      <c r="H5" s="2"/>
      <c r="I5" s="3"/>
      <c r="J5" s="3"/>
    </row>
    <row r="6" spans="1:10" ht="12">
      <c r="A6">
        <v>3</v>
      </c>
      <c r="B6">
        <v>32</v>
      </c>
      <c r="C6" s="2">
        <f>IlustrasiUnitLink!D8</f>
        <v>9313000</v>
      </c>
      <c r="D6" s="2">
        <f>IlustrasiUnitLink!E8</f>
        <v>509313000</v>
      </c>
      <c r="E6" s="2">
        <f>TermLifeReksadana!G6</f>
        <v>28092445.424954187</v>
      </c>
      <c r="F6" s="2">
        <f>TermLifeReksadana!H6</f>
        <v>616831998.5997403</v>
      </c>
      <c r="G6" s="2"/>
      <c r="H6" s="2"/>
      <c r="I6" s="3"/>
      <c r="J6" s="3"/>
    </row>
    <row r="7" spans="1:10" ht="12">
      <c r="A7">
        <v>4</v>
      </c>
      <c r="B7">
        <v>33</v>
      </c>
      <c r="C7" s="2">
        <f>IlustrasiUnitLink!D9</f>
        <v>17639000</v>
      </c>
      <c r="D7" s="2">
        <f>IlustrasiUnitLink!E9</f>
        <v>517639000</v>
      </c>
      <c r="E7" s="2">
        <f>TermLifeReksadana!G7</f>
        <v>40806346.86167101</v>
      </c>
      <c r="F7" s="2">
        <f>TermLifeReksadana!H7</f>
        <v>629545900.0364571</v>
      </c>
      <c r="G7" s="2"/>
      <c r="H7" s="2"/>
      <c r="I7" s="3"/>
      <c r="J7" s="3"/>
    </row>
    <row r="8" spans="1:10" ht="12">
      <c r="A8">
        <v>5</v>
      </c>
      <c r="B8">
        <v>34</v>
      </c>
      <c r="C8" s="2">
        <f>IlustrasiUnitLink!D10</f>
        <v>27290000</v>
      </c>
      <c r="D8" s="2">
        <f>IlustrasiUnitLink!E10</f>
        <v>527290000</v>
      </c>
      <c r="E8" s="2">
        <f>TermLifeReksadana!G8</f>
        <v>55681611.54262968</v>
      </c>
      <c r="F8" s="2">
        <f>TermLifeReksadana!H8</f>
        <v>644421164.7174158</v>
      </c>
      <c r="G8" s="2"/>
      <c r="H8" s="2"/>
      <c r="I8" s="3"/>
      <c r="J8" s="3"/>
    </row>
    <row r="9" spans="1:10" ht="12">
      <c r="A9">
        <v>6</v>
      </c>
      <c r="B9">
        <v>35</v>
      </c>
      <c r="C9" s="2">
        <f>IlustrasiUnitLink!D11</f>
        <v>39867000</v>
      </c>
      <c r="D9" s="2">
        <f>IlustrasiUnitLink!E11</f>
        <v>539867000</v>
      </c>
      <c r="E9" s="2">
        <f>TermLifeReksadana!G9</f>
        <v>72111585.24564837</v>
      </c>
      <c r="F9" s="2">
        <f>TermLifeReksadana!H9</f>
        <v>643814521.1578616</v>
      </c>
      <c r="G9" s="2"/>
      <c r="H9" s="2"/>
      <c r="I9" s="3"/>
      <c r="J9" s="3"/>
    </row>
    <row r="10" spans="1:10" ht="12">
      <c r="A10">
        <v>7</v>
      </c>
      <c r="B10">
        <v>36</v>
      </c>
      <c r="C10" s="2">
        <f>IlustrasiUnitLink!D12</f>
        <v>54432000</v>
      </c>
      <c r="D10" s="2">
        <f>IlustrasiUnitLink!E12</f>
        <v>554432000</v>
      </c>
      <c r="E10" s="2">
        <f>TermLifeReksadana!G10</f>
        <v>91334654.47818023</v>
      </c>
      <c r="F10" s="2">
        <f>TermLifeReksadana!H10</f>
        <v>663037590.3903935</v>
      </c>
      <c r="G10" s="2"/>
      <c r="H10" s="2"/>
      <c r="I10" s="3"/>
      <c r="J10" s="3"/>
    </row>
    <row r="11" spans="1:10" ht="12">
      <c r="A11">
        <v>8</v>
      </c>
      <c r="B11">
        <v>37</v>
      </c>
      <c r="C11" s="2">
        <f>IlustrasiUnitLink!D13</f>
        <v>71299000</v>
      </c>
      <c r="D11" s="2">
        <f>IlustrasiUnitLink!E13</f>
        <v>571299000</v>
      </c>
      <c r="E11" s="2">
        <f>TermLifeReksadana!G11</f>
        <v>113825645.4802425</v>
      </c>
      <c r="F11" s="2">
        <f>TermLifeReksadana!H11</f>
        <v>685528581.3924557</v>
      </c>
      <c r="G11" s="2"/>
      <c r="H11" s="2"/>
      <c r="I11" s="3"/>
      <c r="J11" s="3"/>
    </row>
    <row r="12" spans="1:10" ht="12">
      <c r="A12">
        <v>9</v>
      </c>
      <c r="B12">
        <v>38</v>
      </c>
      <c r="C12" s="2">
        <f>IlustrasiUnitLink!D14</f>
        <v>90853000</v>
      </c>
      <c r="D12" s="2">
        <f>IlustrasiUnitLink!E14</f>
        <v>590853000</v>
      </c>
      <c r="E12" s="2">
        <f>TermLifeReksadana!G12</f>
        <v>140140104.95265538</v>
      </c>
      <c r="F12" s="2">
        <f>TermLifeReksadana!H12</f>
        <v>711843040.8648686</v>
      </c>
      <c r="G12" s="2"/>
      <c r="H12" s="2"/>
      <c r="I12" s="3"/>
      <c r="J12" s="3"/>
    </row>
    <row r="13" spans="1:10" ht="12">
      <c r="A13">
        <v>10</v>
      </c>
      <c r="B13">
        <v>39</v>
      </c>
      <c r="C13" s="2">
        <f>IlustrasiUnitLink!D15</f>
        <v>113495000</v>
      </c>
      <c r="D13" s="2">
        <f>IlustrasiUnitLink!E15</f>
        <v>613495000</v>
      </c>
      <c r="E13" s="2">
        <f>TermLifeReksadana!G13</f>
        <v>170928022.53537843</v>
      </c>
      <c r="F13" s="2">
        <f>TermLifeReksadana!H13</f>
        <v>742630958.4475917</v>
      </c>
      <c r="G13" s="2"/>
      <c r="H13" s="2"/>
      <c r="I13" s="3"/>
      <c r="J13" s="3"/>
    </row>
    <row r="14" spans="1:10" ht="12">
      <c r="A14">
        <v>11</v>
      </c>
      <c r="B14">
        <v>40</v>
      </c>
      <c r="C14" s="2">
        <f>IlustrasiUnitLink!D16</f>
        <v>139691000</v>
      </c>
      <c r="D14" s="2">
        <f>IlustrasiUnitLink!E16</f>
        <v>639691000</v>
      </c>
      <c r="E14" s="2">
        <f>TermLifeReksadana!G14</f>
        <v>205248040.75279623</v>
      </c>
      <c r="F14" s="2">
        <f>TermLifeReksadana!H14</f>
        <v>752825545.1577561</v>
      </c>
      <c r="G14" s="2"/>
      <c r="H14" s="2"/>
      <c r="I14" s="3"/>
      <c r="J14" s="3"/>
    </row>
    <row r="15" spans="1:10" ht="12">
      <c r="A15">
        <v>12</v>
      </c>
      <c r="B15">
        <v>41</v>
      </c>
      <c r="C15" s="2">
        <f>IlustrasiUnitLink!D17</f>
        <v>170015000</v>
      </c>
      <c r="D15" s="2">
        <f>IlustrasiUnitLink!E17</f>
        <v>670015000</v>
      </c>
      <c r="E15" s="2">
        <f>TermLifeReksadana!G15</f>
        <v>245402462.06717506</v>
      </c>
      <c r="F15" s="2">
        <f>TermLifeReksadana!H15</f>
        <v>792979966.4721348</v>
      </c>
      <c r="G15" s="2"/>
      <c r="H15" s="2"/>
      <c r="I15" s="3"/>
      <c r="J15" s="3"/>
    </row>
    <row r="16" spans="1:10" ht="12">
      <c r="A16">
        <v>13</v>
      </c>
      <c r="B16">
        <v>42</v>
      </c>
      <c r="C16" s="2">
        <f>IlustrasiUnitLink!D18</f>
        <v>205129000</v>
      </c>
      <c r="D16" s="2">
        <f>IlustrasiUnitLink!E18</f>
        <v>705129000</v>
      </c>
      <c r="E16" s="2">
        <f>TermLifeReksadana!G16</f>
        <v>292383135.00499827</v>
      </c>
      <c r="F16" s="2">
        <f>TermLifeReksadana!H16</f>
        <v>839960639.4099581</v>
      </c>
      <c r="G16" s="2"/>
      <c r="H16" s="2"/>
      <c r="I16" s="3"/>
      <c r="J16" s="3"/>
    </row>
    <row r="17" spans="1:10" ht="12">
      <c r="A17">
        <v>14</v>
      </c>
      <c r="B17">
        <v>43</v>
      </c>
      <c r="C17" s="2">
        <f>IlustrasiUnitLink!D19</f>
        <v>245819000</v>
      </c>
      <c r="D17" s="2">
        <f>IlustrasiUnitLink!E19</f>
        <v>745819000</v>
      </c>
      <c r="E17" s="2">
        <f>TermLifeReksadana!G17</f>
        <v>347350522.3422514</v>
      </c>
      <c r="F17" s="2">
        <f>TermLifeReksadana!H17</f>
        <v>894928026.7472112</v>
      </c>
      <c r="G17" s="2"/>
      <c r="H17" s="2"/>
      <c r="I17" s="3"/>
      <c r="J17" s="3"/>
    </row>
    <row r="18" spans="1:10" ht="12">
      <c r="A18">
        <v>15</v>
      </c>
      <c r="B18">
        <v>44</v>
      </c>
      <c r="C18" s="2">
        <f>IlustrasiUnitLink!D20</f>
        <v>292991000</v>
      </c>
      <c r="D18" s="2">
        <f>IlustrasiUnitLink!E20</f>
        <v>792991000</v>
      </c>
      <c r="E18" s="2">
        <f>TermLifeReksadana!G18</f>
        <v>411662365.5268376</v>
      </c>
      <c r="F18" s="2">
        <f>TermLifeReksadana!H18</f>
        <v>959239869.9317974</v>
      </c>
      <c r="G18" s="2"/>
      <c r="H18" s="2"/>
      <c r="I18" s="3"/>
      <c r="J18" s="3"/>
    </row>
    <row r="19" spans="1:10" ht="12">
      <c r="A19">
        <v>16</v>
      </c>
      <c r="B19">
        <v>45</v>
      </c>
      <c r="C19" s="2">
        <f>IlustrasiUnitLink!D21</f>
        <v>347703000</v>
      </c>
      <c r="D19" s="2">
        <f>IlustrasiUnitLink!E21</f>
        <v>847703000</v>
      </c>
      <c r="E19" s="2">
        <f>TermLifeReksadana!G19</f>
        <v>484305147.01662904</v>
      </c>
      <c r="F19" s="2">
        <f>TermLifeReksadana!H19</f>
        <v>1003193798.4269338</v>
      </c>
      <c r="G19" s="2"/>
      <c r="H19" s="2"/>
      <c r="I19" s="3"/>
      <c r="J19" s="3"/>
    </row>
    <row r="20" spans="1:10" ht="12">
      <c r="A20">
        <v>17</v>
      </c>
      <c r="B20">
        <v>46</v>
      </c>
      <c r="C20" s="2">
        <f>IlustrasiUnitLink!D22</f>
        <v>411235000</v>
      </c>
      <c r="D20" s="2">
        <f>IlustrasiUnitLink!E22</f>
        <v>911235000</v>
      </c>
      <c r="E20" s="2">
        <f>TermLifeReksadana!G20</f>
        <v>569297201.359685</v>
      </c>
      <c r="F20" s="2">
        <f>TermLifeReksadana!H20</f>
        <v>1088185852.7699897</v>
      </c>
      <c r="G20" s="2"/>
      <c r="H20" s="2"/>
      <c r="I20" s="3"/>
      <c r="J20" s="3"/>
    </row>
    <row r="21" spans="1:10" ht="12">
      <c r="A21">
        <v>18</v>
      </c>
      <c r="B21">
        <v>47</v>
      </c>
      <c r="C21" s="2">
        <f>IlustrasiUnitLink!D23</f>
        <v>485073000</v>
      </c>
      <c r="D21" s="2">
        <f>IlustrasiUnitLink!E23</f>
        <v>985073000</v>
      </c>
      <c r="E21" s="2">
        <f>TermLifeReksadana!G21</f>
        <v>668737904.9410604</v>
      </c>
      <c r="F21" s="2">
        <f>TermLifeReksadana!H21</f>
        <v>1187626556.351365</v>
      </c>
      <c r="G21" s="2"/>
      <c r="H21" s="2"/>
      <c r="I21" s="3"/>
      <c r="J21" s="3"/>
    </row>
    <row r="22" spans="1:10" ht="12">
      <c r="A22">
        <v>19</v>
      </c>
      <c r="B22">
        <v>48</v>
      </c>
      <c r="C22" s="2">
        <f>IlustrasiUnitLink!D24</f>
        <v>570941000</v>
      </c>
      <c r="D22" s="2">
        <f>IlustrasiUnitLink!E24</f>
        <v>1070941000</v>
      </c>
      <c r="E22" s="2">
        <f>TermLifeReksadana!G22</f>
        <v>785083528.1312698</v>
      </c>
      <c r="F22" s="2">
        <f>TermLifeReksadana!H22</f>
        <v>1303972179.5415745</v>
      </c>
      <c r="G22" s="2"/>
      <c r="H22" s="2"/>
      <c r="I22" s="3"/>
      <c r="J22" s="3"/>
    </row>
    <row r="23" spans="1:10" ht="12">
      <c r="A23">
        <v>20</v>
      </c>
      <c r="B23">
        <v>49</v>
      </c>
      <c r="C23" s="2">
        <f>IlustrasiUnitLink!D25</f>
        <v>670881000</v>
      </c>
      <c r="D23" s="2">
        <f>IlustrasiUnitLink!E25</f>
        <v>1170881000</v>
      </c>
      <c r="E23" s="2">
        <f>TermLifeReksadana!G23</f>
        <v>921207907.2638147</v>
      </c>
      <c r="F23" s="2">
        <f>TermLifeReksadana!H23</f>
        <v>1440096558.6741195</v>
      </c>
      <c r="G23" s="2"/>
      <c r="H23" s="2"/>
      <c r="I23" s="3"/>
      <c r="J23" s="3"/>
    </row>
    <row r="24" spans="9:10" ht="12">
      <c r="I24" s="3"/>
      <c r="J24" s="3"/>
    </row>
    <row r="25" ht="12">
      <c r="A25" s="1" t="s">
        <v>146</v>
      </c>
    </row>
    <row r="26" ht="12">
      <c r="A26" s="1"/>
    </row>
    <row r="27" spans="3:6" ht="12">
      <c r="C27" s="1" t="s">
        <v>30</v>
      </c>
      <c r="D27" s="1" t="s">
        <v>31</v>
      </c>
      <c r="E27" s="1" t="s">
        <v>30</v>
      </c>
      <c r="F27" s="1" t="s">
        <v>147</v>
      </c>
    </row>
    <row r="28" spans="1:6" ht="12">
      <c r="A28" s="1" t="str">
        <f>A3</f>
        <v>Tahun</v>
      </c>
      <c r="B28" s="1" t="str">
        <f>B3</f>
        <v>Usia</v>
      </c>
      <c r="C28" s="1" t="s">
        <v>148</v>
      </c>
      <c r="D28" s="1" t="s">
        <v>148</v>
      </c>
      <c r="E28" s="1" t="s">
        <v>149</v>
      </c>
      <c r="F28" s="1" t="s">
        <v>149</v>
      </c>
    </row>
    <row r="29" spans="1:6" ht="12">
      <c r="A29" s="9">
        <f>A4</f>
        <v>1</v>
      </c>
      <c r="B29">
        <v>30</v>
      </c>
      <c r="C29" s="11">
        <f>C4/1000000</f>
        <v>1.223</v>
      </c>
      <c r="D29" s="11">
        <f>D4/1000000</f>
        <v>501.223</v>
      </c>
      <c r="E29" s="11">
        <f>E4/1000000</f>
        <v>7.938185714474608</v>
      </c>
      <c r="F29" s="11">
        <f>F4/1000000</f>
        <v>596.6777388892607</v>
      </c>
    </row>
    <row r="30" spans="1:6" ht="12">
      <c r="A30" s="9">
        <f>A5</f>
        <v>2</v>
      </c>
      <c r="B30">
        <v>31</v>
      </c>
      <c r="C30" s="11">
        <f>C5/1000000</f>
        <v>2.653</v>
      </c>
      <c r="D30" s="11">
        <f>D5/1000000</f>
        <v>502.653</v>
      </c>
      <c r="E30" s="11">
        <f>E5/1000000</f>
        <v>17.2258630004099</v>
      </c>
      <c r="F30" s="11">
        <f>F5/1000000</f>
        <v>605.965416175196</v>
      </c>
    </row>
    <row r="31" spans="1:6" ht="12">
      <c r="A31" s="9">
        <f>A6</f>
        <v>3</v>
      </c>
      <c r="B31">
        <v>32</v>
      </c>
      <c r="C31" s="11">
        <f>C6/1000000</f>
        <v>9.313</v>
      </c>
      <c r="D31" s="11">
        <f>D6/1000000</f>
        <v>509.313</v>
      </c>
      <c r="E31" s="11">
        <f>E6/1000000</f>
        <v>28.09244542495419</v>
      </c>
      <c r="F31" s="11">
        <f>F6/1000000</f>
        <v>616.8319985997402</v>
      </c>
    </row>
    <row r="32" spans="1:6" ht="12">
      <c r="A32" s="9">
        <f>A7</f>
        <v>4</v>
      </c>
      <c r="B32">
        <v>33</v>
      </c>
      <c r="C32" s="11">
        <f>C7/1000000</f>
        <v>17.639</v>
      </c>
      <c r="D32" s="11">
        <f>D7/1000000</f>
        <v>517.639</v>
      </c>
      <c r="E32" s="11">
        <f>E7/1000000</f>
        <v>40.80634686167101</v>
      </c>
      <c r="F32" s="11">
        <f>F7/1000000</f>
        <v>629.545900036457</v>
      </c>
    </row>
    <row r="33" spans="1:6" ht="12">
      <c r="A33" s="9">
        <f>A8</f>
        <v>5</v>
      </c>
      <c r="B33">
        <v>34</v>
      </c>
      <c r="C33" s="11">
        <f>C8/1000000</f>
        <v>27.29</v>
      </c>
      <c r="D33" s="11">
        <f>D8/1000000</f>
        <v>527.29</v>
      </c>
      <c r="E33" s="11">
        <f>E8/1000000</f>
        <v>55.68161154262968</v>
      </c>
      <c r="F33" s="11">
        <f>F8/1000000</f>
        <v>644.4211647174158</v>
      </c>
    </row>
    <row r="34" spans="1:6" ht="12">
      <c r="A34" s="9">
        <f>A9</f>
        <v>6</v>
      </c>
      <c r="B34">
        <v>35</v>
      </c>
      <c r="C34" s="11">
        <f>C9/1000000</f>
        <v>39.867</v>
      </c>
      <c r="D34" s="11">
        <f>D9/1000000</f>
        <v>539.867</v>
      </c>
      <c r="E34" s="11">
        <f>E9/1000000</f>
        <v>72.11158524564837</v>
      </c>
      <c r="F34" s="11">
        <f>F9/1000000</f>
        <v>643.8145211578616</v>
      </c>
    </row>
    <row r="35" spans="1:6" ht="12">
      <c r="A35" s="9">
        <f>A10</f>
        <v>7</v>
      </c>
      <c r="B35">
        <v>36</v>
      </c>
      <c r="C35" s="11">
        <f>C10/1000000</f>
        <v>54.432</v>
      </c>
      <c r="D35" s="11">
        <f>D10/1000000</f>
        <v>554.432</v>
      </c>
      <c r="E35" s="11">
        <f>E10/1000000</f>
        <v>91.33465447818023</v>
      </c>
      <c r="F35" s="11">
        <f>F10/1000000</f>
        <v>663.0375903903935</v>
      </c>
    </row>
    <row r="36" spans="1:6" ht="12">
      <c r="A36" s="9">
        <f>A11</f>
        <v>8</v>
      </c>
      <c r="B36">
        <v>37</v>
      </c>
      <c r="C36" s="11">
        <f>C11/1000000</f>
        <v>71.299</v>
      </c>
      <c r="D36" s="11">
        <f>D11/1000000</f>
        <v>571.299</v>
      </c>
      <c r="E36" s="11">
        <f>E11/1000000</f>
        <v>113.8256454802425</v>
      </c>
      <c r="F36" s="11">
        <f>F11/1000000</f>
        <v>685.5285813924557</v>
      </c>
    </row>
    <row r="37" spans="1:6" ht="12">
      <c r="A37" s="9">
        <f>A12</f>
        <v>9</v>
      </c>
      <c r="B37">
        <v>38</v>
      </c>
      <c r="C37" s="11">
        <f>C12/1000000</f>
        <v>90.853</v>
      </c>
      <c r="D37" s="11">
        <f>D12/1000000</f>
        <v>590.853</v>
      </c>
      <c r="E37" s="11">
        <f>E12/1000000</f>
        <v>140.14010495265538</v>
      </c>
      <c r="F37" s="11">
        <f>F12/1000000</f>
        <v>711.8430408648686</v>
      </c>
    </row>
    <row r="38" spans="1:6" ht="12">
      <c r="A38" s="9">
        <f>A13</f>
        <v>10</v>
      </c>
      <c r="B38">
        <v>39</v>
      </c>
      <c r="C38" s="11">
        <f>C13/1000000</f>
        <v>113.495</v>
      </c>
      <c r="D38" s="11">
        <f>D13/1000000</f>
        <v>613.495</v>
      </c>
      <c r="E38" s="11">
        <f>E13/1000000</f>
        <v>170.92802253537843</v>
      </c>
      <c r="F38" s="11">
        <f>F13/1000000</f>
        <v>742.6309584475916</v>
      </c>
    </row>
    <row r="39" spans="1:6" ht="12">
      <c r="A39" s="9">
        <f>A14</f>
        <v>11</v>
      </c>
      <c r="B39">
        <v>40</v>
      </c>
      <c r="C39" s="11">
        <f>C14/1000000</f>
        <v>139.691</v>
      </c>
      <c r="D39" s="11">
        <f>D14/1000000</f>
        <v>639.691</v>
      </c>
      <c r="E39" s="11">
        <f>E14/1000000</f>
        <v>205.24804075279624</v>
      </c>
      <c r="F39" s="11">
        <f>F14/1000000</f>
        <v>752.8255451577561</v>
      </c>
    </row>
    <row r="40" spans="1:6" ht="12">
      <c r="A40" s="9">
        <f>A15</f>
        <v>12</v>
      </c>
      <c r="B40">
        <v>41</v>
      </c>
      <c r="C40" s="11">
        <f>C15/1000000</f>
        <v>170.015</v>
      </c>
      <c r="D40" s="11">
        <f>D15/1000000</f>
        <v>670.015</v>
      </c>
      <c r="E40" s="11">
        <f>E15/1000000</f>
        <v>245.40246206717507</v>
      </c>
      <c r="F40" s="11">
        <f>F15/1000000</f>
        <v>792.9799664721348</v>
      </c>
    </row>
    <row r="41" spans="1:6" ht="12">
      <c r="A41" s="9">
        <f>A16</f>
        <v>13</v>
      </c>
      <c r="B41">
        <v>42</v>
      </c>
      <c r="C41" s="11">
        <f>C16/1000000</f>
        <v>205.129</v>
      </c>
      <c r="D41" s="11">
        <f>D16/1000000</f>
        <v>705.129</v>
      </c>
      <c r="E41" s="11">
        <f>E16/1000000</f>
        <v>292.3831350049983</v>
      </c>
      <c r="F41" s="11">
        <f>F16/1000000</f>
        <v>839.9606394099582</v>
      </c>
    </row>
    <row r="42" spans="1:6" ht="12">
      <c r="A42" s="9">
        <f>A17</f>
        <v>14</v>
      </c>
      <c r="B42">
        <v>43</v>
      </c>
      <c r="C42" s="11">
        <f>C17/1000000</f>
        <v>245.819</v>
      </c>
      <c r="D42" s="11">
        <f>D17/1000000</f>
        <v>745.819</v>
      </c>
      <c r="E42" s="11">
        <f>E17/1000000</f>
        <v>347.3505223422514</v>
      </c>
      <c r="F42" s="11">
        <f>F17/1000000</f>
        <v>894.9280267472112</v>
      </c>
    </row>
    <row r="43" spans="1:6" ht="12">
      <c r="A43" s="9">
        <f>A18</f>
        <v>15</v>
      </c>
      <c r="B43">
        <v>44</v>
      </c>
      <c r="C43" s="11">
        <f>C18/1000000</f>
        <v>292.991</v>
      </c>
      <c r="D43" s="11">
        <f>D18/1000000</f>
        <v>792.991</v>
      </c>
      <c r="E43" s="11">
        <f>E18/1000000</f>
        <v>411.66236552683756</v>
      </c>
      <c r="F43" s="11">
        <f>F18/1000000</f>
        <v>959.2398699317973</v>
      </c>
    </row>
    <row r="44" spans="1:6" ht="12">
      <c r="A44" s="9">
        <f>A19</f>
        <v>16</v>
      </c>
      <c r="B44">
        <v>45</v>
      </c>
      <c r="C44" s="11">
        <f>C19/1000000</f>
        <v>347.703</v>
      </c>
      <c r="D44" s="11">
        <f>D19/1000000</f>
        <v>847.703</v>
      </c>
      <c r="E44" s="11">
        <f>E19/1000000</f>
        <v>484.30514701662906</v>
      </c>
      <c r="F44" s="11">
        <f>F19/1000000</f>
        <v>1003.1937984269338</v>
      </c>
    </row>
    <row r="45" spans="1:6" ht="12">
      <c r="A45" s="9">
        <f>A20</f>
        <v>17</v>
      </c>
      <c r="B45">
        <v>46</v>
      </c>
      <c r="C45" s="11">
        <f>C20/1000000</f>
        <v>411.235</v>
      </c>
      <c r="D45" s="11">
        <f>D20/1000000</f>
        <v>911.235</v>
      </c>
      <c r="E45" s="11">
        <f>E20/1000000</f>
        <v>569.2972013596849</v>
      </c>
      <c r="F45" s="11">
        <f>F20/1000000</f>
        <v>1088.1858527699897</v>
      </c>
    </row>
    <row r="46" spans="1:6" ht="12">
      <c r="A46" s="9">
        <f>A21</f>
        <v>18</v>
      </c>
      <c r="B46">
        <v>47</v>
      </c>
      <c r="C46" s="11">
        <f>C21/1000000</f>
        <v>485.073</v>
      </c>
      <c r="D46" s="11">
        <f>D21/1000000</f>
        <v>985.073</v>
      </c>
      <c r="E46" s="11">
        <f>E21/1000000</f>
        <v>668.7379049410604</v>
      </c>
      <c r="F46" s="11">
        <f>F21/1000000</f>
        <v>1187.626556351365</v>
      </c>
    </row>
    <row r="47" spans="1:6" ht="12">
      <c r="A47" s="9">
        <f>A22</f>
        <v>19</v>
      </c>
      <c r="B47">
        <v>48</v>
      </c>
      <c r="C47" s="11">
        <f>C22/1000000</f>
        <v>570.941</v>
      </c>
      <c r="D47" s="11">
        <f>D22/1000000</f>
        <v>1070.941</v>
      </c>
      <c r="E47" s="11">
        <f>E22/1000000</f>
        <v>785.0835281312698</v>
      </c>
      <c r="F47" s="11">
        <f>F22/1000000</f>
        <v>1303.9721795415744</v>
      </c>
    </row>
    <row r="48" spans="1:6" ht="12">
      <c r="A48" s="9">
        <f>A23</f>
        <v>20</v>
      </c>
      <c r="B48">
        <v>49</v>
      </c>
      <c r="C48" s="11">
        <f>C23/1000000</f>
        <v>670.881</v>
      </c>
      <c r="D48" s="11">
        <f>D23/1000000</f>
        <v>1170.881</v>
      </c>
      <c r="E48" s="11">
        <f>E23/1000000</f>
        <v>921.2079072638147</v>
      </c>
      <c r="F48" s="11">
        <f>F23/1000000</f>
        <v>1440.0965586741195</v>
      </c>
    </row>
  </sheetData>
  <sheetProtection/>
  <mergeCells count="2">
    <mergeCell ref="C2:D2"/>
    <mergeCell ref="E2:F2"/>
  </mergeCells>
  <printOptions/>
  <pageMargins left="0.7875" right="0.7875" top="1.025" bottom="1.025" header="0.7875" footer="0.7875"/>
  <pageSetup horizontalDpi="300" verticalDpi="300" orientation="portrait"/>
  <headerFooter alignWithMargins="0">
    <oddHeader>&amp;C&amp;A</oddHeader>
    <oddFooter>&amp;CPage &amp;P</oddFooter>
  </headerFooter>
  <drawing r:id="rId1"/>
</worksheet>
</file>

<file path=xl/worksheets/sheet9.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12.57421875" defaultRowHeight="12.75"/>
  <cols>
    <col min="1" max="1" width="109.140625" style="0" customWidth="1"/>
    <col min="2" max="16384" width="11.57421875" style="0" customWidth="1"/>
  </cols>
  <sheetData>
    <row r="1" ht="12">
      <c r="A1" s="1" t="s">
        <v>150</v>
      </c>
    </row>
    <row r="2" ht="23.25">
      <c r="A2" s="14" t="s">
        <v>151</v>
      </c>
    </row>
    <row r="3" ht="45.75">
      <c r="A3" s="14" t="s">
        <v>152</v>
      </c>
    </row>
    <row r="4" ht="23.25">
      <c r="A4" s="14" t="s">
        <v>153</v>
      </c>
    </row>
    <row r="5" ht="23.25">
      <c r="A5" s="15" t="s">
        <v>154</v>
      </c>
    </row>
    <row r="6" ht="23.25">
      <c r="A6" s="15" t="s">
        <v>155</v>
      </c>
    </row>
    <row r="7" ht="23.25">
      <c r="A7" s="15" t="s">
        <v>156</v>
      </c>
    </row>
    <row r="9" ht="12">
      <c r="A9" s="1" t="s">
        <v>157</v>
      </c>
    </row>
    <row r="10" ht="23.25">
      <c r="A10" s="15" t="s">
        <v>158</v>
      </c>
    </row>
    <row r="11" ht="12">
      <c r="A11" s="16" t="s">
        <v>159</v>
      </c>
    </row>
  </sheetData>
  <sheetProtection/>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2007-10-16T16:37:15Z</dcterms:created>
  <dcterms:modified xsi:type="dcterms:W3CDTF">2007-10-20T03:58:04Z</dcterms:modified>
  <cp:category/>
  <cp:version/>
  <cp:contentType/>
  <cp:contentStatus/>
  <cp:revision>64</cp:revision>
</cp:coreProperties>
</file>